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never" codeName="ThisWorkbook" defaultThemeVersion="124226"/>
  <bookViews>
    <workbookView xWindow="0" yWindow="0" windowWidth="20730" windowHeight="11760"/>
  </bookViews>
  <sheets>
    <sheet name="Order form" sheetId="1" r:id="rId1"/>
    <sheet name="Price List" sheetId="12" state="veryHidden" r:id="rId2"/>
    <sheet name="Languages" sheetId="11" state="veryHidden" r:id="rId3"/>
    <sheet name="LangBackup" sheetId="10" state="veryHidden" r:id="rId4"/>
    <sheet name="Setup" sheetId="4" state="veryHidden" r:id="rId5"/>
  </sheets>
  <externalReferences>
    <externalReference r:id="rId6"/>
  </externalReferences>
  <definedNames>
    <definedName name="_xlnm._FilterDatabase" localSheetId="2" hidden="1">Languages!$A$1:$E$207</definedName>
    <definedName name="Langsel">'Order form'!$G$2</definedName>
    <definedName name="LangselID">'Order form'!#REF!</definedName>
    <definedName name="_xlnm.Print_Area" localSheetId="0">'Order form'!$A$1:$AK$89</definedName>
    <definedName name="_xlnm.Print_Area" localSheetId="1">'Price List'!$B$1:$I$60</definedName>
    <definedName name="seat" localSheetId="4">#REF!</definedName>
    <definedName name="seat">#REF!</definedName>
    <definedName name="seattype" localSheetId="0">'Order form'!#REF!</definedName>
  </definedNames>
  <calcPr calcId="124519"/>
</workbook>
</file>

<file path=xl/calcChain.xml><?xml version="1.0" encoding="utf-8"?>
<calcChain xmlns="http://schemas.openxmlformats.org/spreadsheetml/2006/main">
  <c r="AM68" i="1"/>
  <c r="AM67"/>
  <c r="AM66"/>
  <c r="AM65"/>
  <c r="H9" i="12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8"/>
  <c r="A208" i="11"/>
  <c r="A209"/>
  <c r="A210"/>
  <c r="A211"/>
  <c r="D43" i="12" l="1"/>
  <c r="A181" i="11"/>
  <c r="A173"/>
  <c r="D29" i="12" l="1"/>
  <c r="D46"/>
  <c r="D41"/>
  <c r="D34"/>
  <c r="D35"/>
  <c r="D36"/>
  <c r="D37"/>
  <c r="D38"/>
  <c r="A38" i="11"/>
  <c r="D28" i="12" l="1"/>
  <c r="D8" l="1"/>
  <c r="D11"/>
  <c r="D16"/>
  <c r="D13"/>
  <c r="D15"/>
  <c r="D14"/>
  <c r="D9"/>
  <c r="I9" s="1"/>
  <c r="A136" i="11"/>
  <c r="A134"/>
  <c r="A144"/>
  <c r="A146"/>
  <c r="A168"/>
  <c r="A133"/>
  <c r="A131"/>
  <c r="A140"/>
  <c r="A137"/>
  <c r="A175"/>
  <c r="A141"/>
  <c r="A130"/>
  <c r="A147"/>
  <c r="A135"/>
  <c r="A132"/>
  <c r="A183"/>
  <c r="A142"/>
  <c r="A138"/>
  <c r="A143"/>
  <c r="A148"/>
  <c r="A145"/>
  <c r="A139"/>
  <c r="D54" i="12" l="1"/>
  <c r="D48"/>
  <c r="D47"/>
  <c r="D45"/>
  <c r="D42"/>
  <c r="D40"/>
  <c r="D39"/>
  <c r="D33"/>
  <c r="D32"/>
  <c r="D31"/>
  <c r="D30"/>
  <c r="D27"/>
  <c r="D26"/>
  <c r="D25"/>
  <c r="D24"/>
  <c r="D23"/>
  <c r="D20"/>
  <c r="D21" s="1"/>
  <c r="E17"/>
  <c r="D10"/>
  <c r="G1"/>
  <c r="A61" i="11"/>
  <c r="A4"/>
  <c r="A5"/>
  <c r="C2" i="12" l="1"/>
  <c r="I54"/>
  <c r="I48"/>
  <c r="I47"/>
  <c r="I45"/>
  <c r="I43"/>
  <c r="I42"/>
  <c r="I40"/>
  <c r="I39"/>
  <c r="I38"/>
  <c r="I34"/>
  <c r="I33"/>
  <c r="I32"/>
  <c r="I31"/>
  <c r="I30"/>
  <c r="I29"/>
  <c r="I27"/>
  <c r="I26"/>
  <c r="I25"/>
  <c r="I24"/>
  <c r="I23"/>
  <c r="I20"/>
  <c r="D17"/>
  <c r="D19" s="1"/>
  <c r="I19" s="1"/>
  <c r="I16"/>
  <c r="I15"/>
  <c r="I14"/>
  <c r="I13"/>
  <c r="I11"/>
  <c r="I10"/>
  <c r="I8"/>
  <c r="I35" l="1"/>
  <c r="I49"/>
  <c r="I28"/>
  <c r="I36"/>
  <c r="I37"/>
  <c r="I41"/>
  <c r="I46"/>
  <c r="D18"/>
  <c r="I18" s="1"/>
  <c r="D22"/>
  <c r="I22" s="1"/>
  <c r="I21"/>
  <c r="I17"/>
  <c r="AD68" i="1" l="1"/>
  <c r="AD67"/>
  <c r="AD66"/>
  <c r="A115" i="11"/>
  <c r="A114"/>
  <c r="A116"/>
  <c r="A111"/>
  <c r="A117"/>
  <c r="A112"/>
  <c r="A110"/>
  <c r="A113"/>
  <c r="AD65" i="1" l="1"/>
  <c r="D44" i="12" s="1"/>
  <c r="A10" i="11"/>
  <c r="A19"/>
  <c r="A20"/>
  <c r="I44" i="12" l="1"/>
  <c r="I57" s="1"/>
  <c r="I58" s="1"/>
  <c r="I59" s="1"/>
  <c r="A155" i="10"/>
  <c r="A153"/>
  <c r="A151"/>
  <c r="A149"/>
  <c r="A147"/>
  <c r="A189" i="11"/>
  <c r="A198"/>
  <c r="A46"/>
  <c r="A199"/>
  <c r="A165"/>
  <c r="A127"/>
  <c r="A200"/>
  <c r="A72"/>
  <c r="A177"/>
  <c r="A32"/>
  <c r="A52"/>
  <c r="A197"/>
  <c r="A128"/>
  <c r="A83"/>
  <c r="A80"/>
  <c r="A107"/>
  <c r="A29"/>
  <c r="A64"/>
  <c r="A99"/>
  <c r="A93"/>
  <c r="A42"/>
  <c r="A63"/>
  <c r="A69"/>
  <c r="A92"/>
  <c r="A196"/>
  <c r="A174"/>
  <c r="A125"/>
  <c r="A126"/>
  <c r="A154"/>
  <c r="A7"/>
  <c r="A30"/>
  <c r="A190"/>
  <c r="A14"/>
  <c r="A161"/>
  <c r="A40"/>
  <c r="A57"/>
  <c r="A47"/>
  <c r="A95"/>
  <c r="A90"/>
  <c r="A156"/>
  <c r="A100"/>
  <c r="A49"/>
  <c r="A66"/>
  <c r="A67"/>
  <c r="A31"/>
  <c r="A36"/>
  <c r="A124"/>
  <c r="A85"/>
  <c r="A76"/>
  <c r="A167"/>
  <c r="A158"/>
  <c r="A97"/>
  <c r="A12"/>
  <c r="A179"/>
  <c r="A160"/>
  <c r="A34"/>
  <c r="A162"/>
  <c r="A193"/>
  <c r="A13"/>
  <c r="A202"/>
  <c r="A103"/>
  <c r="A204"/>
  <c r="A26"/>
  <c r="A89"/>
  <c r="A170"/>
  <c r="A194"/>
  <c r="A41"/>
  <c r="A6"/>
  <c r="A73"/>
  <c r="A129"/>
  <c r="A33"/>
  <c r="A78"/>
  <c r="A106"/>
  <c r="A37"/>
  <c r="A51"/>
  <c r="A70"/>
  <c r="A86"/>
  <c r="A17"/>
  <c r="A187"/>
  <c r="A43"/>
  <c r="A75"/>
  <c r="A120"/>
  <c r="A171"/>
  <c r="A60"/>
  <c r="A45"/>
  <c r="A53"/>
  <c r="A155"/>
  <c r="A176"/>
  <c r="A102"/>
  <c r="A50"/>
  <c r="A121"/>
  <c r="A185"/>
  <c r="A15"/>
  <c r="A205"/>
  <c r="A109"/>
  <c r="A28"/>
  <c r="A91"/>
  <c r="A54"/>
  <c r="A123"/>
  <c r="A207"/>
  <c r="A169"/>
  <c r="A206"/>
  <c r="A201"/>
  <c r="A88"/>
  <c r="A2"/>
  <c r="A68"/>
  <c r="A16"/>
  <c r="A159"/>
  <c r="A44"/>
  <c r="A192"/>
  <c r="A157"/>
  <c r="A122"/>
  <c r="A74"/>
  <c r="A178"/>
  <c r="A18"/>
  <c r="A96"/>
  <c r="A8"/>
  <c r="A65"/>
  <c r="A186"/>
  <c r="A11"/>
  <c r="A163"/>
  <c r="A191"/>
  <c r="A119"/>
  <c r="A79"/>
  <c r="A56"/>
  <c r="A184"/>
  <c r="A164"/>
  <c r="A82"/>
  <c r="A55"/>
  <c r="A9"/>
  <c r="A195"/>
  <c r="A180"/>
  <c r="A108"/>
  <c r="A166"/>
  <c r="A98"/>
  <c r="A62"/>
  <c r="A81"/>
  <c r="A84"/>
  <c r="A87"/>
  <c r="A94"/>
  <c r="A39"/>
  <c r="A48"/>
  <c r="A59"/>
  <c r="A3"/>
  <c r="A35"/>
  <c r="A27"/>
  <c r="A172"/>
  <c r="A188"/>
  <c r="A71"/>
  <c r="A101"/>
  <c r="A105"/>
  <c r="A182"/>
  <c r="A77"/>
</calcChain>
</file>

<file path=xl/sharedStrings.xml><?xml version="1.0" encoding="utf-8"?>
<sst xmlns="http://schemas.openxmlformats.org/spreadsheetml/2006/main" count="2014" uniqueCount="938">
  <si>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</si>
  <si>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</si>
  <si>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</si>
  <si>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</si>
  <si>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</si>
  <si>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</si>
  <si>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</si>
  <si>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</si>
  <si>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</si>
  <si>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</si>
  <si>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</si>
  <si>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</si>
  <si>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</si>
  <si>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</si>
  <si>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Fixing of the rails</t>
  </si>
  <si>
    <t>Stainless steel label</t>
  </si>
  <si>
    <t>Prepared by:</t>
  </si>
  <si>
    <t>Order reference name (or number)</t>
  </si>
  <si>
    <t>Item</t>
  </si>
  <si>
    <t>Location</t>
  </si>
  <si>
    <t>unit</t>
  </si>
  <si>
    <t>Rail</t>
  </si>
  <si>
    <t>Extra pillars for controls</t>
  </si>
  <si>
    <t>Plastic cover</t>
  </si>
  <si>
    <t>Controls</t>
  </si>
  <si>
    <t>Additional costs</t>
  </si>
  <si>
    <t>Transport box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</si>
  <si>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</si>
  <si>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</si>
  <si>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</si>
  <si>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</si>
  <si>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</si>
  <si>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</si>
  <si>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</si>
  <si>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</si>
  <si>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</si>
  <si>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</si>
  <si>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</si>
  <si>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</si>
  <si>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</si>
  <si>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</si>
  <si>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</si>
  <si>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</si>
  <si>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</si>
  <si>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</si>
  <si>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</si>
  <si>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</si>
  <si>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</si>
  <si>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</si>
  <si>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</si>
  <si>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</si>
  <si>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</si>
  <si>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</si>
  <si>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</si>
  <si>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</si>
  <si>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</si>
  <si>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</si>
  <si>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</si>
  <si>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</si>
  <si>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</si>
  <si>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</si>
  <si>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Total price VAT excl.:</t>
  </si>
  <si>
    <t>Discount:</t>
  </si>
  <si>
    <t>Price list</t>
  </si>
  <si>
    <t>Customer (client):</t>
  </si>
  <si>
    <t>EUR/unit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</si>
  <si>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</si>
  <si>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</si>
  <si>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</si>
  <si>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</si>
  <si>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</si>
  <si>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</si>
  <si>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</si>
  <si>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</si>
  <si>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</si>
  <si>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</si>
  <si>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</si>
  <si>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</si>
  <si>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</si>
  <si>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</si>
  <si>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</si>
  <si>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</si>
  <si>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</si>
  <si>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</si>
  <si>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</si>
  <si>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</si>
  <si>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</si>
  <si>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</si>
  <si>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</si>
  <si>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</si>
  <si>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</si>
  <si>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</si>
  <si>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</si>
  <si>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</si>
  <si>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</si>
  <si>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</si>
  <si>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</si>
  <si>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</si>
  <si>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</si>
  <si>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</si>
  <si>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</si>
  <si>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</si>
  <si>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</si>
  <si>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</si>
  <si>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</si>
  <si>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</si>
  <si>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</si>
  <si>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</si>
  <si>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</si>
  <si>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</si>
  <si>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</si>
  <si>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</si>
  <si>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</si>
  <si>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</si>
  <si>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</si>
  <si>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</si>
  <si>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</si>
  <si>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</si>
  <si>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</si>
  <si>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</si>
  <si>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</si>
  <si>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</si>
  <si>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</si>
  <si>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</si>
  <si>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</si>
  <si>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</si>
  <si>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</si>
  <si>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</si>
  <si>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</si>
  <si>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</si>
  <si>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</si>
  <si>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</si>
  <si>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</si>
  <si>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</si>
  <si>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</si>
  <si>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</si>
  <si>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</si>
  <si>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</si>
  <si>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</si>
  <si>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</si>
  <si>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</si>
  <si>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</si>
  <si>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</si>
  <si>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</si>
  <si>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</si>
  <si>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</si>
  <si>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</si>
  <si>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</si>
  <si>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</si>
  <si>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</si>
  <si>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</si>
  <si>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</si>
  <si>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</si>
  <si>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</si>
  <si>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</si>
  <si>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</si>
  <si>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</si>
  <si>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</si>
  <si>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</si>
  <si>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</si>
  <si>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</si>
  <si>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</si>
  <si>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</si>
  <si>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</si>
  <si>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</si>
  <si>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</si>
  <si>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</si>
  <si>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</si>
  <si>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</si>
  <si>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</si>
  <si>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</si>
  <si>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</si>
  <si>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</si>
  <si>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</si>
  <si>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</si>
  <si>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</si>
  <si>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</si>
  <si>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</si>
  <si>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</si>
  <si>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</si>
  <si>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</si>
  <si>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</si>
  <si>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</si>
  <si>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</si>
  <si>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</si>
  <si>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</si>
  <si>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</si>
  <si>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</si>
  <si>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</si>
  <si>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</si>
  <si>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</si>
  <si>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</si>
  <si>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</si>
  <si>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</si>
  <si>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</si>
  <si>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</si>
  <si>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</si>
  <si>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</si>
  <si>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</si>
  <si>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</si>
  <si>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</si>
  <si>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</si>
  <si>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</si>
  <si>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</si>
  <si>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</si>
  <si>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</si>
  <si>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</si>
  <si>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</si>
  <si>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</si>
  <si>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</si>
  <si>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</si>
  <si>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</si>
  <si>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</si>
  <si>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</si>
  <si>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</si>
  <si>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</si>
  <si>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</si>
  <si>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</si>
  <si>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</si>
  <si>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</si>
  <si>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</si>
  <si>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</si>
  <si>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</si>
  <si>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</si>
  <si>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</si>
  <si>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</si>
  <si>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</si>
  <si>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</si>
  <si>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</si>
  <si>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</si>
  <si>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</si>
  <si>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</si>
  <si>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</si>
  <si>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</si>
  <si>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</si>
  <si>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</si>
  <si>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</si>
  <si>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</si>
  <si>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</si>
  <si>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</si>
  <si>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</si>
  <si>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</si>
  <si>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</si>
  <si>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</si>
  <si>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</si>
  <si>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</si>
  <si>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</si>
  <si>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</si>
  <si>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</si>
  <si>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</si>
  <si>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</si>
  <si>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</si>
  <si>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</si>
  <si>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</si>
  <si>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</si>
  <si>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</si>
  <si>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</si>
  <si>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</si>
  <si>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</si>
  <si>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</si>
  <si>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</si>
  <si>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</si>
  <si>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</si>
  <si>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</si>
  <si>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</si>
  <si>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</si>
  <si>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</si>
  <si>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</si>
  <si>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</si>
  <si>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</si>
  <si>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</si>
  <si>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</si>
  <si>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</si>
  <si>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</si>
  <si>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</si>
  <si>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</si>
  <si>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</si>
  <si>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</si>
  <si>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</si>
  <si>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</si>
  <si>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</si>
  <si>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</si>
  <si>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</si>
  <si>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</si>
  <si>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</si>
  <si>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</si>
  <si>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</si>
  <si>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</si>
  <si>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</si>
  <si>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</si>
  <si>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</si>
  <si>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</si>
  <si>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</si>
  <si>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</si>
  <si>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</si>
  <si>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</si>
  <si>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</si>
  <si>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</si>
  <si>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</si>
  <si>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</si>
  <si>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</si>
  <si>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</si>
  <si>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</si>
  <si>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</si>
  <si>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</si>
  <si>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</si>
  <si>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</si>
  <si>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</si>
  <si>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</si>
  <si>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</si>
  <si>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</si>
  <si>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</si>
  <si>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</si>
  <si>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</si>
  <si>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</si>
  <si>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</si>
  <si>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</si>
  <si>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</si>
  <si>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</si>
  <si>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</si>
  <si>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</si>
  <si>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</si>
  <si>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</si>
  <si>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</si>
  <si>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</si>
  <si>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</si>
  <si>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</si>
  <si>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</si>
  <si>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</si>
  <si>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</si>
  <si>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</si>
  <si>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</si>
  <si>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</si>
  <si>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</si>
  <si>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</si>
  <si>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</si>
  <si>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</si>
  <si>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</si>
  <si>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</si>
  <si>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</si>
  <si>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</si>
  <si>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</si>
  <si>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</si>
  <si>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</si>
  <si>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</si>
  <si>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</si>
  <si>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</si>
  <si>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</si>
  <si>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</si>
  <si>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</si>
  <si>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</si>
  <si>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</si>
  <si>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</si>
  <si>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</si>
  <si>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</si>
  <si>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</si>
  <si>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</si>
  <si>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</si>
  <si>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</si>
  <si>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</si>
  <si>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</si>
  <si>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</si>
  <si>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</si>
  <si>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</si>
  <si>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</si>
  <si>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</si>
  <si>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</si>
  <si>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</si>
  <si>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</si>
  <si>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</si>
  <si>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</si>
  <si>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</si>
  <si>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</si>
  <si>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</si>
  <si>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</si>
  <si>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</si>
  <si>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</si>
  <si>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</si>
  <si>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</si>
  <si>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</si>
  <si>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</si>
  <si>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</si>
  <si>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</si>
  <si>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</si>
  <si>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</si>
  <si>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</si>
  <si>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</si>
  <si>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</si>
  <si>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</si>
  <si>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</si>
  <si>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</si>
  <si>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</si>
  <si>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</si>
  <si>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</si>
  <si>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</si>
  <si>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</si>
  <si>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</si>
  <si>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</si>
  <si>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</si>
  <si>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</si>
  <si>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</si>
  <si>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</si>
  <si>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</si>
  <si>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</si>
  <si>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</si>
  <si>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</si>
  <si>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</si>
  <si>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</si>
  <si>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</si>
  <si>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</si>
  <si>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</si>
  <si>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</si>
  <si>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</si>
  <si>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</si>
  <si>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</si>
  <si>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</si>
  <si>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</si>
  <si>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</si>
  <si>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</si>
  <si>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</si>
  <si>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</si>
  <si>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</si>
  <si>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</si>
  <si>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</si>
  <si>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</si>
  <si>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</si>
  <si>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</si>
  <si>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</si>
  <si>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</si>
  <si>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</si>
  <si>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</si>
  <si>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</si>
  <si>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</si>
  <si>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</si>
  <si>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</si>
  <si>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</si>
  <si>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</si>
  <si>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</si>
  <si>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</si>
  <si>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</si>
  <si>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</si>
  <si>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</si>
  <si>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</si>
  <si>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</si>
  <si>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</si>
  <si>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</si>
  <si>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</si>
  <si>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</si>
  <si>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</si>
  <si>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</si>
  <si>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</si>
  <si>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</si>
  <si>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</si>
  <si>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</si>
  <si>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</si>
  <si>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</si>
  <si>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</si>
  <si>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</si>
  <si>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</si>
  <si>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</si>
  <si>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</si>
  <si>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Intérieur</t>
  </si>
  <si>
    <t>De plein air</t>
  </si>
  <si>
    <t>Rail seulement</t>
  </si>
  <si>
    <t>Autres options</t>
  </si>
  <si>
    <t>Temps de garantie</t>
  </si>
  <si>
    <t>Étiquette en acier inoxydable</t>
  </si>
  <si>
    <t>Boîte de transport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</si>
  <si>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</si>
  <si>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</si>
  <si>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</si>
  <si>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</si>
  <si>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</si>
  <si>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</si>
  <si>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</si>
  <si>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</si>
  <si>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</si>
  <si>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</si>
  <si>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</si>
  <si>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</si>
  <si>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Housse plastique pour unité extérieur</t>
  </si>
  <si>
    <t>mm</t>
  </si>
  <si>
    <t>Société</t>
  </si>
  <si>
    <t>Firma</t>
  </si>
  <si>
    <t>Company</t>
  </si>
  <si>
    <t>Monté sur poteau</t>
  </si>
  <si>
    <t>Adresse</t>
  </si>
  <si>
    <t>Le pays</t>
  </si>
  <si>
    <t>Lieu d'installation</t>
  </si>
  <si>
    <t>Num. de production</t>
  </si>
  <si>
    <t>Electricity connection</t>
  </si>
  <si>
    <t>Elektroanschluss</t>
  </si>
  <si>
    <t>DELTA STAIRLIFT</t>
  </si>
  <si>
    <t>DELTA MONTE-ESCALIER</t>
  </si>
  <si>
    <t>General platform specifications</t>
  </si>
  <si>
    <t>Excecution</t>
  </si>
  <si>
    <t>Loading capacity</t>
  </si>
  <si>
    <t>Platform dimension</t>
  </si>
  <si>
    <t>Folding mechanism</t>
  </si>
  <si>
    <t>Loading ramps</t>
  </si>
  <si>
    <t>Ramps surface</t>
  </si>
  <si>
    <t>Folding sideboard</t>
  </si>
  <si>
    <t>Position of the external landing controls</t>
  </si>
  <si>
    <t>Removing key in ON position</t>
  </si>
  <si>
    <t>Without folding seat</t>
  </si>
  <si>
    <t>With upholstery folding seat</t>
  </si>
  <si>
    <t>With steel folding seat</t>
  </si>
  <si>
    <t>800 x 1000mm</t>
  </si>
  <si>
    <t>x</t>
  </si>
  <si>
    <t>700 x 750 mm</t>
  </si>
  <si>
    <t>750 x 850 mm</t>
  </si>
  <si>
    <t>800 x 900 mm</t>
  </si>
  <si>
    <t>Special</t>
  </si>
  <si>
    <t>Automatic</t>
  </si>
  <si>
    <t>Manual</t>
  </si>
  <si>
    <t>Automatisch</t>
  </si>
  <si>
    <t>Manuell</t>
  </si>
  <si>
    <t>150mm</t>
  </si>
  <si>
    <t>300mm (special)</t>
  </si>
  <si>
    <t>200mm (standard)</t>
  </si>
  <si>
    <t>Ramps length</t>
  </si>
  <si>
    <t>Rampenlänge</t>
  </si>
  <si>
    <t>Upper and lower ramp + front ramp (90° side access)</t>
  </si>
  <si>
    <t>Upper and front ramp (without lower)</t>
  </si>
  <si>
    <t>Upper and lower ramp</t>
  </si>
  <si>
    <t>Obere und untere Rampe</t>
  </si>
  <si>
    <t>Obere und frontale Rampe (ohne untere)</t>
  </si>
  <si>
    <t>Traglast</t>
  </si>
  <si>
    <t>Plattformgröße</t>
  </si>
  <si>
    <t>Klappmechanismus</t>
  </si>
  <si>
    <t>Same colour as platform</t>
  </si>
  <si>
    <t>No colour (aluminium natural)</t>
  </si>
  <si>
    <t>Die gleiche Farbe wie Plattform</t>
  </si>
  <si>
    <t>Keine Farbe (Aluminium unbeschichtet)</t>
  </si>
  <si>
    <t>150 kg</t>
  </si>
  <si>
    <t>225 kg</t>
  </si>
  <si>
    <t>250 kg</t>
  </si>
  <si>
    <t>300 kg</t>
  </si>
  <si>
    <t>BACO key</t>
  </si>
  <si>
    <t>EURO key</t>
  </si>
  <si>
    <t>Mini Schlüssel</t>
  </si>
  <si>
    <t>BACO Schlüssel</t>
  </si>
  <si>
    <t>EURO Schlüssel</t>
  </si>
  <si>
    <t>Pillar mounted</t>
  </si>
  <si>
    <t>Stützenbefestigung</t>
  </si>
  <si>
    <t>Wall mounted (standard)</t>
  </si>
  <si>
    <t>Wandbefestigung (Standard)</t>
  </si>
  <si>
    <t>Further specifications</t>
  </si>
  <si>
    <t>Rail fillings</t>
  </si>
  <si>
    <t>Warranty</t>
  </si>
  <si>
    <t>Safety features acc. to EN 81-40</t>
  </si>
  <si>
    <t>Safety bottom</t>
  </si>
  <si>
    <t>Lateral safety pads</t>
  </si>
  <si>
    <t>Overload signal</t>
  </si>
  <si>
    <t>Visual signal (bespoke solution)</t>
  </si>
  <si>
    <t>Kontaktboden</t>
  </si>
  <si>
    <t>Seitliche Kontaktleisten</t>
  </si>
  <si>
    <t>Überlastsignal</t>
  </si>
  <si>
    <t>Visuelles Signal</t>
  </si>
  <si>
    <t>Sicherheitsoptionen</t>
  </si>
  <si>
    <t>Weitere Optionen</t>
  </si>
  <si>
    <t>Yes (for outdoor)</t>
  </si>
  <si>
    <t>Ja (für Außenanlage)</t>
  </si>
  <si>
    <t>Q1</t>
  </si>
  <si>
    <t>Platform and carriage</t>
  </si>
  <si>
    <t>Brackets and distances</t>
  </si>
  <si>
    <t>Pillars</t>
  </si>
  <si>
    <t>RAL 9007 (standard indoor)</t>
  </si>
  <si>
    <t>-</t>
  </si>
  <si>
    <t>zinc + RAL 7035 (outdoor standard)</t>
  </si>
  <si>
    <t>Special RAL</t>
  </si>
  <si>
    <t>Stainless 304</t>
  </si>
  <si>
    <t>Zinc + RAL 7035 (outdoor standard)</t>
  </si>
  <si>
    <t>Arrangement of pillars</t>
  </si>
  <si>
    <t>Adjusting slots on pillars</t>
  </si>
  <si>
    <t>Pillar base</t>
  </si>
  <si>
    <t>Stützenanordnung</t>
  </si>
  <si>
    <t>Vertikale Einstellschlitze an den Stützen</t>
  </si>
  <si>
    <t>on the wall only</t>
  </si>
  <si>
    <t>on the wall + pillars</t>
  </si>
  <si>
    <t>on the pillars only</t>
  </si>
  <si>
    <t>Auf Stützen und Wand</t>
  </si>
  <si>
    <t>Auf Stützen</t>
  </si>
  <si>
    <t>on the steps (standard)</t>
  </si>
  <si>
    <t>on the string of the staircase</t>
  </si>
  <si>
    <t>along the string of the staircase and down to the ground floor</t>
  </si>
  <si>
    <t>not specified</t>
  </si>
  <si>
    <t>triangle</t>
  </si>
  <si>
    <t>diamond</t>
  </si>
  <si>
    <t>long diamond</t>
  </si>
  <si>
    <t>Bearbeitet von</t>
  </si>
  <si>
    <t>Plattformausführung</t>
  </si>
  <si>
    <t>Auffahrrampen</t>
  </si>
  <si>
    <t>Rampenoberfläche</t>
  </si>
  <si>
    <t>Klappbares Seitenboard</t>
  </si>
  <si>
    <t>Carriage control version</t>
  </si>
  <si>
    <t>Steuerung am Fahrwagen</t>
  </si>
  <si>
    <t>Außensteuerung</t>
  </si>
  <si>
    <t>Schlüssel</t>
  </si>
  <si>
    <t>Anzahl der Außensteuerungen</t>
  </si>
  <si>
    <t>Position der Außensteuerungen</t>
  </si>
  <si>
    <t xml:space="preserve">Schlüssel abziehbar </t>
  </si>
  <si>
    <t>Folding seat</t>
  </si>
  <si>
    <t>Klappsitz</t>
  </si>
  <si>
    <t>Ohne Klappsitz</t>
  </si>
  <si>
    <t>Klappsitz mit Polsterung</t>
  </si>
  <si>
    <t>Klappsitz aus Stahl beschichtet</t>
  </si>
  <si>
    <t>Handkassette am Spiralkabel (Standard)</t>
  </si>
  <si>
    <t>Données techniques</t>
  </si>
  <si>
    <t>Charge max.</t>
  </si>
  <si>
    <t>Dimensions plate-forme</t>
  </si>
  <si>
    <t>Ouverture/fermeture plate-forme</t>
  </si>
  <si>
    <t>Rampes d'accès</t>
  </si>
  <si>
    <t>Rampe frontale 85°</t>
  </si>
  <si>
    <t>Longueur des rampes</t>
  </si>
  <si>
    <t>Couleur des rampes</t>
  </si>
  <si>
    <t>Panneau latéral pliant</t>
  </si>
  <si>
    <t>Commande sur plate-forme</t>
  </si>
  <si>
    <t>Stations de rappel à IR</t>
  </si>
  <si>
    <t>Clé</t>
  </si>
  <si>
    <t>Numero des télécommandes</t>
  </si>
  <si>
    <t>Position des télécommandes</t>
  </si>
  <si>
    <t>Clé amovible</t>
  </si>
  <si>
    <t>Sans siège rabattable</t>
  </si>
  <si>
    <t>Siège pliant avec rembourrage</t>
  </si>
  <si>
    <t>Siège rabattable en acier revêtu</t>
  </si>
  <si>
    <t>Siège rabattable</t>
  </si>
  <si>
    <t>Automatiquement</t>
  </si>
  <si>
    <t>Manuellement</t>
  </si>
  <si>
    <t>Rampe supérieure et inférieure</t>
  </si>
  <si>
    <t>Rampe supérieure, inférieure + frontale (latérale à 90 °)</t>
  </si>
  <si>
    <t>Rampe supérieure et frontale (sans la rampe intérieure)</t>
  </si>
  <si>
    <t>La même couleur que la plate-forme</t>
  </si>
  <si>
    <t>Pas de couleur (aluminium non revêtu)</t>
  </si>
  <si>
    <t>oui</t>
  </si>
  <si>
    <t>BACO clé</t>
  </si>
  <si>
    <t>EURO clé</t>
  </si>
  <si>
    <t>Fond de sécurité</t>
  </si>
  <si>
    <t>Options de sécurité selon EN 81:40</t>
  </si>
  <si>
    <t>Bords sensibles plate-forme</t>
  </si>
  <si>
    <t>Contrôle de surcharge</t>
  </si>
  <si>
    <t>Signal visuel sur la plate-forme</t>
  </si>
  <si>
    <t>Verschließbare Plattform</t>
  </si>
  <si>
    <t>Verrouillage de plate-forme</t>
  </si>
  <si>
    <t>Verkleidung zwischen den Stützen</t>
  </si>
  <si>
    <t>Oberflächenbehandlung</t>
  </si>
  <si>
    <t>Plattform und Fahrwagen</t>
  </si>
  <si>
    <t>Schiene</t>
  </si>
  <si>
    <t>Bügeln und Distanzen</t>
  </si>
  <si>
    <t>Stützen</t>
  </si>
  <si>
    <t>Traitement de surface</t>
  </si>
  <si>
    <t>Plate-forme et chariot</t>
  </si>
  <si>
    <t>Fixations</t>
  </si>
  <si>
    <t>Supports</t>
  </si>
  <si>
    <t>RAL 9007 (Standard Innen)</t>
  </si>
  <si>
    <t>Edelstahl 304</t>
  </si>
  <si>
    <t>Acier inoxydable 304</t>
  </si>
  <si>
    <t>Emplacement des supports</t>
  </si>
  <si>
    <t>Fentes verticales de réglage sur les supports</t>
  </si>
  <si>
    <t>Directement au mur</t>
  </si>
  <si>
    <t>Sur supports et mur</t>
  </si>
  <si>
    <t>Sur supports</t>
  </si>
  <si>
    <t>Auf den Stufen</t>
  </si>
  <si>
    <t>Entlang der Treppenwange auf den Boden</t>
  </si>
  <si>
    <t>An die Treppenwange</t>
  </si>
  <si>
    <t>Sue les marches</t>
  </si>
  <si>
    <t>Contre le limon de l'escalier</t>
  </si>
  <si>
    <t>Contre le limon et posés sur le sol dans le vide de l'escalier</t>
  </si>
  <si>
    <t>nicht spezifiziert</t>
  </si>
  <si>
    <t>Dreieck</t>
  </si>
  <si>
    <t>Diamant</t>
  </si>
  <si>
    <t>Langer Diamant</t>
  </si>
  <si>
    <t>Aluminium (indoor or outdoor)</t>
  </si>
  <si>
    <t xml:space="preserve">RAL 9007 </t>
  </si>
  <si>
    <t>Aluminium (für Innen oder Außen)</t>
  </si>
  <si>
    <t>Galvanisé + RAL 7035 (extérieure)</t>
  </si>
  <si>
    <t>Aluminium (intérieure et extérieure)</t>
  </si>
  <si>
    <t>Verzinkt + RAL 7035 (Außenanlage)</t>
  </si>
  <si>
    <t>Verzinkt + Special RAL</t>
  </si>
  <si>
    <t>Galvanisé + Special RAL</t>
  </si>
  <si>
    <t>Galvanisé + Special RAL (extérieure)</t>
  </si>
  <si>
    <t>Verzinkt + Special RAL (Außenanlage)</t>
  </si>
  <si>
    <t>Edelstahl + Special RAL</t>
  </si>
  <si>
    <t>Acier inoxydable + Special RAL</t>
  </si>
  <si>
    <t>stainless + Special RAL</t>
  </si>
  <si>
    <t>zinc + Special RAL</t>
  </si>
  <si>
    <t>Zinc + Special RAL (outdoor special)</t>
  </si>
  <si>
    <t>Zinc + Special RAL</t>
  </si>
  <si>
    <t>Telephone</t>
  </si>
  <si>
    <t>Telefon</t>
  </si>
  <si>
    <t>Téléphone</t>
  </si>
  <si>
    <t>Email</t>
  </si>
  <si>
    <t>Padlock against unfolding of the platform</t>
  </si>
  <si>
    <t>Produktionsnr.</t>
  </si>
  <si>
    <t>Production no.</t>
  </si>
  <si>
    <t>PLZ</t>
  </si>
  <si>
    <t>Big push buttons (special)</t>
  </si>
  <si>
    <t>Großer Taster (spezial)</t>
  </si>
  <si>
    <t>Gros boutons poussoirs (special)</t>
  </si>
  <si>
    <t>Front folding ramp 85 degree</t>
  </si>
  <si>
    <t>Frontalrampe klappt 85 Grad</t>
  </si>
  <si>
    <t>DELTA PLATTFORMLIFT</t>
  </si>
  <si>
    <t>SP-DELTA</t>
  </si>
  <si>
    <t>Platform price</t>
  </si>
  <si>
    <t>pc</t>
  </si>
  <si>
    <t>Surcharge for stainless platform</t>
  </si>
  <si>
    <t>Surcharge for zinc sprayed platform</t>
  </si>
  <si>
    <t>Indoor / Outdoor</t>
  </si>
  <si>
    <t>Steel rail cut to length</t>
  </si>
  <si>
    <t>Aluminium stock rail (in 3m pieces)</t>
  </si>
  <si>
    <t>Stainless rail 304 cut to length</t>
  </si>
  <si>
    <t>Stainless rail 316 cut to length</t>
  </si>
  <si>
    <t>Color treated pillars (each 0,6 m)</t>
  </si>
  <si>
    <t>Surcharge - Fire zinc - pillars (each 0,6 m)</t>
  </si>
  <si>
    <t>Surcharge - Stainless steel pillars (each 0,6 m)</t>
  </si>
  <si>
    <t>Surcharge - Stainless steel extra pillars for controls</t>
  </si>
  <si>
    <t>Adjustable slots on pillars</t>
  </si>
  <si>
    <t>Platform</t>
  </si>
  <si>
    <t>Automatic folding</t>
  </si>
  <si>
    <t>Non-standard platform dimensions</t>
  </si>
  <si>
    <t>Platform with front loading ramp</t>
  </si>
  <si>
    <r>
      <t>Front folding ramp 85</t>
    </r>
    <r>
      <rPr>
        <vertAlign val="superscript"/>
        <sz val="10"/>
        <color theme="1"/>
        <rFont val="Arial"/>
        <family val="2"/>
        <charset val="238"/>
      </rPr>
      <t>o</t>
    </r>
  </si>
  <si>
    <t>Platform without lower loading ramp</t>
  </si>
  <si>
    <t>The length of loading ramps 300mm</t>
  </si>
  <si>
    <t xml:space="preserve">Padlock against unfolding of the platform by unauthorized user </t>
  </si>
  <si>
    <t>Folding upholstery seat</t>
  </si>
  <si>
    <t>Folding steel seat</t>
  </si>
  <si>
    <t>Glass fillings between pillars</t>
  </si>
  <si>
    <t>Perforated metal plates between pillars</t>
  </si>
  <si>
    <t>Wooden fillings</t>
  </si>
  <si>
    <t>Steel rods between pillars</t>
  </si>
  <si>
    <t>Stainless steel fillings</t>
  </si>
  <si>
    <t>Radio controls with large push buttons (in compliance with EN 81-40)</t>
  </si>
  <si>
    <t>Extra controls (2 pcs included in basic price)</t>
  </si>
  <si>
    <t>Dual controls</t>
  </si>
  <si>
    <t xml:space="preserve">Non-standard RAL color treatment </t>
  </si>
  <si>
    <t>Safety features in compliance with EN 81-40</t>
  </si>
  <si>
    <t xml:space="preserve">Visual signals (bespoke solution) </t>
  </si>
  <si>
    <t>Overload signals</t>
  </si>
  <si>
    <t>1 month</t>
  </si>
  <si>
    <t>Final price, VAT excl.:</t>
  </si>
  <si>
    <t>Date</t>
  </si>
  <si>
    <t>Datum</t>
  </si>
  <si>
    <t>Platform + rail cut to length (standard)</t>
  </si>
  <si>
    <t>Platform + 3m aluminium stock rail pcs</t>
  </si>
  <si>
    <t>Kompletter Lift mit maßgefertigter Schiene</t>
  </si>
  <si>
    <t>Plateforme + rail sur mesure (standard)</t>
  </si>
  <si>
    <t>Plateforme + rails de aluminium de 3m (stock rail)</t>
  </si>
  <si>
    <t>Lift mit 3m langen Schienenteilen (Lager)</t>
  </si>
  <si>
    <t>pcs</t>
  </si>
  <si>
    <t>months</t>
  </si>
  <si>
    <t>Basic price for lift with 3m steel rail cut to length</t>
  </si>
  <si>
    <t>Basic price for lift with 3m aluminium rail cut to length</t>
  </si>
  <si>
    <t>Arrêt haut</t>
  </si>
  <si>
    <t>Arrêt bas</t>
  </si>
  <si>
    <t>Connexion electrique</t>
  </si>
  <si>
    <t>None</t>
  </si>
  <si>
    <t>Connex glass</t>
  </si>
  <si>
    <t>Perforated metal plates</t>
  </si>
  <si>
    <t>Wooden</t>
  </si>
  <si>
    <t>Steel rods</t>
  </si>
  <si>
    <t>Stainless steel rods</t>
  </si>
  <si>
    <t>ALTECH</t>
  </si>
  <si>
    <t>LEHNER</t>
  </si>
  <si>
    <t>WEIGL</t>
  </si>
  <si>
    <t>OTIS</t>
  </si>
  <si>
    <t>ARES</t>
  </si>
  <si>
    <t>STANNAH</t>
  </si>
  <si>
    <t>TERRY</t>
  </si>
  <si>
    <t>Q2</t>
  </si>
  <si>
    <t>Q3 air cargo</t>
  </si>
  <si>
    <t>Q3 non air cargo</t>
  </si>
  <si>
    <t>All commands on controls on spiral cable (standard)</t>
  </si>
  <si>
    <t>Alarm + STOP on platform + controls on spiral cable</t>
  </si>
  <si>
    <t>Alarm + STOP + joystick on platform</t>
  </si>
  <si>
    <t>Alarm + STOP + push buttons on platform</t>
  </si>
  <si>
    <t>Alarm + STOP auf Plattform + Handkassette</t>
  </si>
  <si>
    <t>Alarm + STOP + Joystick auf Plattform</t>
  </si>
  <si>
    <t>Alarm + STOP + Druckknöpfe auf Plattform</t>
  </si>
  <si>
    <t>Handkassette + Joystick auf Plattform</t>
  </si>
  <si>
    <t>Handkassette + Druckknöpfe auf Plattform</t>
  </si>
  <si>
    <t>Commande sur fil spiralé</t>
  </si>
  <si>
    <t>Alarm + STOP sur plateforme + commande sur fil spiralé</t>
  </si>
  <si>
    <t>Alarm + STOP + joystick sur la plateforme</t>
  </si>
  <si>
    <t>Alarm + STOP + boutons-pression sur la plateforme</t>
  </si>
  <si>
    <t>Commande sur fil spiralé + joystick</t>
  </si>
  <si>
    <t>Commande sur fil spiralé + boutons-pression</t>
  </si>
  <si>
    <t>Dual controls with joystick</t>
  </si>
  <si>
    <t>Dual controls with push buttons</t>
  </si>
  <si>
    <t>Obere und untere + frontale Rampe (90° seitliche Auffahrt)</t>
  </si>
  <si>
    <t>Verzinkt</t>
  </si>
  <si>
    <t>Zinc</t>
  </si>
  <si>
    <t>Galvanisé</t>
  </si>
  <si>
    <t>Plastikabdeckung für Außenanlage</t>
  </si>
  <si>
    <t>FORMULARIO DE PEDIDO</t>
  </si>
  <si>
    <t>Fecha</t>
  </si>
  <si>
    <t>Idioma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</si>
  <si>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</si>
  <si>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</si>
  <si>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</si>
  <si>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</si>
  <si>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</si>
  <si>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</si>
  <si>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</si>
  <si>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</si>
  <si>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Teléfono</t>
  </si>
  <si>
    <t>Ubicación de la instalación</t>
  </si>
  <si>
    <t>Lado de la instalación</t>
  </si>
  <si>
    <t>Producción no.</t>
  </si>
  <si>
    <t>Nombre de referencia del pedido (o número)</t>
  </si>
  <si>
    <t>Conexion electrica</t>
  </si>
  <si>
    <t>Interior</t>
  </si>
  <si>
    <t>Al aire libre</t>
  </si>
  <si>
    <t>Izquierda</t>
  </si>
  <si>
    <t>Derecha</t>
  </si>
  <si>
    <t>Parada superior</t>
  </si>
  <si>
    <t>Parada inferior</t>
  </si>
  <si>
    <t>Ejecución</t>
  </si>
  <si>
    <t>Asiento plegable</t>
  </si>
  <si>
    <t>Capacidad de carga</t>
  </si>
  <si>
    <t>Dimensión de la plataforma</t>
  </si>
  <si>
    <t>Mecanismo de plegado</t>
  </si>
  <si>
    <t>Longitud de rampas</t>
  </si>
  <si>
    <t>Superficie de rampas</t>
  </si>
  <si>
    <t>Controles de aterrizaje externos (siempre radio)</t>
  </si>
  <si>
    <t>Tipo de llave</t>
  </si>
  <si>
    <t>Total no. de controles de aterrizaje externos</t>
  </si>
  <si>
    <t>Extracción de llave en posición ON</t>
  </si>
  <si>
    <t>Sin asiento abatible</t>
  </si>
  <si>
    <t>800 x 1000 mm</t>
  </si>
  <si>
    <t>Especial</t>
  </si>
  <si>
    <t>Automático</t>
  </si>
  <si>
    <t>Rampa superior e inferior</t>
  </si>
  <si>
    <t>Rampa superior y frontal (sin inferior)</t>
  </si>
  <si>
    <t>Sí</t>
  </si>
  <si>
    <t>200mm (estándar)</t>
  </si>
  <si>
    <t>300mm (especial)</t>
  </si>
  <si>
    <t>Sin color (aluminio natural)</t>
  </si>
  <si>
    <t>Alarma + STOP en plataforma + controles en cable espiral</t>
  </si>
  <si>
    <t>Alarma + STOP + joystick en plataforma</t>
  </si>
  <si>
    <t>Controles duales con joystick</t>
  </si>
  <si>
    <t>Controles duales con pulsadores</t>
  </si>
  <si>
    <t>Teclado de membrana (estándar)</t>
  </si>
  <si>
    <t>Pulsadores grandes (especiales)</t>
  </si>
  <si>
    <t>Sin llave</t>
  </si>
  <si>
    <t>Mini llave</t>
  </si>
  <si>
    <t>Tecla BACO</t>
  </si>
  <si>
    <t>Clave del euro</t>
  </si>
  <si>
    <t>Montaje en pared (estándar)</t>
  </si>
  <si>
    <t>Pilar montado</t>
  </si>
  <si>
    <t>Funciones de seguridad acc. a la EN 81-40</t>
  </si>
  <si>
    <t>Fondo de seguridad</t>
  </si>
  <si>
    <t>Almohadillas de seguridad laterales</t>
  </si>
  <si>
    <t>Señal de sobrecarga</t>
  </si>
  <si>
    <t>Señal visual (solución a medida)</t>
  </si>
  <si>
    <t>Especificaciones adicionales</t>
  </si>
  <si>
    <t>Rellenos de carril</t>
  </si>
  <si>
    <t>Garantía</t>
  </si>
  <si>
    <t>Etiqueta de acero inoxidable</t>
  </si>
  <si>
    <t>Caja de transporte</t>
  </si>
  <si>
    <t>Sí (para exteriores)</t>
  </si>
  <si>
    <t>Ninguna</t>
  </si>
  <si>
    <t>Vidrio Connex</t>
  </si>
  <si>
    <t>Placas de metal perforadas</t>
  </si>
  <si>
    <t>De madera</t>
  </si>
  <si>
    <t>Varillas de acero</t>
  </si>
  <si>
    <t>Varillas de acero inoxidable</t>
  </si>
  <si>
    <t>Ares</t>
  </si>
  <si>
    <t>Carga aerea q3</t>
  </si>
  <si>
    <t>Q3 no carga aérea</t>
  </si>
  <si>
    <t>Tratamiento de superficies</t>
  </si>
  <si>
    <t>Plataforma y carro</t>
  </si>
  <si>
    <t>Soportes y distancias</t>
  </si>
  <si>
    <t>Pilares</t>
  </si>
  <si>
    <t>RAL 7035 (estándar)</t>
  </si>
  <si>
    <t>Aluminio (interior o exterior)</t>
  </si>
  <si>
    <t>RAL 9007 (interior estándar)</t>
  </si>
  <si>
    <t>Inoxidable 304</t>
  </si>
  <si>
    <t>Zinc + RAL 7035 (estándar al aire libre)</t>
  </si>
  <si>
    <t>Estructura de soporte</t>
  </si>
  <si>
    <t>Arreglo de pilares</t>
  </si>
  <si>
    <t>Base del pilar</t>
  </si>
  <si>
    <t>no especificado</t>
  </si>
  <si>
    <t>triángulo</t>
  </si>
  <si>
    <t>diamante</t>
  </si>
  <si>
    <t>diamante largo</t>
  </si>
  <si>
    <t>Información Adicional</t>
  </si>
  <si>
    <t>Fecha de entrega</t>
  </si>
  <si>
    <t>Preparado por</t>
  </si>
  <si>
    <t>Semana</t>
  </si>
  <si>
    <t>Español</t>
  </si>
  <si>
    <t>Dirección de recogida de los equipos: Spedition Englmayer, Wiesenstrasse 71, 4600 Wels, Austria</t>
  </si>
  <si>
    <t>Especificación de la guia</t>
  </si>
  <si>
    <t>Longitud de la guia en metros redondeados</t>
  </si>
  <si>
    <t>Rampas de acceso</t>
  </si>
  <si>
    <t>Regleta lateral plegable</t>
  </si>
  <si>
    <t>Versión de control de plataforma</t>
  </si>
  <si>
    <t>Plataforma + guía cortado a la longitud (estándar)</t>
  </si>
  <si>
    <t>Solo guía</t>
  </si>
  <si>
    <t>Rampa superior e inferior + rampa frontal (acceso lateral de 90 °)</t>
  </si>
  <si>
    <t>Cubierta de plástico para elevador al aire libre</t>
  </si>
  <si>
    <t>Guía</t>
  </si>
  <si>
    <t>Inoxidable + Special RAL</t>
  </si>
  <si>
    <t>Zinc + Special RAL (especial para exteriores)</t>
  </si>
  <si>
    <t>Fijación de la guía</t>
  </si>
  <si>
    <t>Ranuras de ajuste en los pilares</t>
  </si>
  <si>
    <t>Solo en la pared</t>
  </si>
  <si>
    <t>En la pared + pilares</t>
  </si>
  <si>
    <t>Solo en los pilares</t>
  </si>
  <si>
    <t>En los escalones (estándar)</t>
  </si>
  <si>
    <t>En la cuerda de la escalera</t>
  </si>
  <si>
    <t>Comandos solo de cable espiral (estándar)</t>
  </si>
  <si>
    <t>DELTA SALVAESCALERA</t>
  </si>
  <si>
    <t>No (standard)</t>
  </si>
  <si>
    <t>Nein (Standard)</t>
  </si>
  <si>
    <t>Non (Standard)</t>
  </si>
  <si>
    <t>No (estándar)</t>
  </si>
  <si>
    <t>Candado contra el despliegue de la plataforma</t>
  </si>
  <si>
    <t>DELTA.LE.2019.B</t>
  </si>
  <si>
    <t>=IF(Q22="Im Außenbereich","Bitte denken Sie daran, die Oberflächenbehandlung für den Außenbereich zu wählen.", "")</t>
  </si>
  <si>
    <t>=IF(Q22="De plein air","N'oubliez pas de choisir le traitement de surface pour l'extérieur", "")</t>
  </si>
  <si>
    <t>=IF(Q22="Al aire libre","Por favor, recuerde elegir el tratamiento de superficie para exteriores", "")</t>
  </si>
  <si>
    <t>Alarma + STOP + pulsadores en plataforma</t>
  </si>
  <si>
    <t>Plataforma + 3m de aluminio en stock de raíles</t>
  </si>
  <si>
    <t>Especificaciones generales de la plataforma</t>
  </si>
  <si>
    <t>A lo largo de la cuerda de la escalera y hasta la planta baja</t>
  </si>
  <si>
    <t>Posición de los mandos de aterrizaje externos</t>
  </si>
  <si>
    <t>Rampa frontal plegable de 85 grados</t>
  </si>
  <si>
    <t>Asiento abatible tapizado</t>
  </si>
  <si>
    <t>Asiento abatible de acero</t>
  </si>
  <si>
    <t>Mismo color que la plataforma</t>
  </si>
  <si>
    <t>Stainless 316 (special)</t>
  </si>
  <si>
    <t>Edelstahl 316 (special)</t>
  </si>
  <si>
    <t>Acier inoxydable 316 (special)</t>
  </si>
  <si>
    <t>Inoxidable 316 (especial)</t>
  </si>
  <si>
    <t>=IF(Q22="outdoor","Please remember to choose surface treatment for outdoor", "")</t>
  </si>
  <si>
    <t>DELTA20190618EN</t>
  </si>
  <si>
    <t xml:space="preserve">LE 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</si>
</sst>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5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FFCC"/>
      <name val="Calibri"/>
      <family val="2"/>
      <charset val="238"/>
      <scheme val="minor"/>
    </font>
    <font>
      <sz val="14"/>
      <color theme="1"/>
      <name val="Aharoni"/>
    </font>
    <font>
      <sz val="14"/>
      <color theme="1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0" fontId="23" fillId="0" borderId="0"/>
  </cellStyleXfs>
  <cellXfs count="299">
    <xf numFmtId="0" fontId="0" fillId="0" borderId="0" xfId="0"/>
    <xf numFmtId="1" fontId="28" fillId="3" borderId="3" xfId="0" applyNumberFormat="1" applyFont="1" applyFill="1" applyBorder="1" applyAlignment="1" applyProtection="1">
      <alignment vertical="center"/>
      <protection locked="0"/>
    </xf>
    <xf numFmtId="1" fontId="28" fillId="3" borderId="6" xfId="0" applyNumberFormat="1" applyFont="1" applyFill="1" applyBorder="1" applyAlignment="1" applyProtection="1">
      <alignment vertical="center"/>
      <protection locked="0"/>
    </xf>
    <xf numFmtId="0" fontId="32" fillId="5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vertical="center"/>
    </xf>
    <xf numFmtId="0" fontId="33" fillId="5" borderId="8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4" borderId="9" xfId="0" applyFont="1" applyFill="1" applyBorder="1" applyAlignment="1">
      <alignment horizontal="right" vertical="center"/>
    </xf>
    <xf numFmtId="0" fontId="34" fillId="4" borderId="0" xfId="0" applyFont="1" applyFill="1" applyAlignment="1">
      <alignment vertical="center"/>
    </xf>
    <xf numFmtId="0" fontId="36" fillId="2" borderId="15" xfId="0" applyFont="1" applyFill="1" applyBorder="1" applyAlignment="1">
      <alignment vertical="center"/>
    </xf>
    <xf numFmtId="0" fontId="36" fillId="2" borderId="5" xfId="0" applyFont="1" applyFill="1" applyBorder="1" applyAlignment="1">
      <alignment vertical="center"/>
    </xf>
    <xf numFmtId="0" fontId="29" fillId="2" borderId="18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36" fillId="2" borderId="21" xfId="0" applyFont="1" applyFill="1" applyBorder="1" applyAlignment="1">
      <alignment vertical="center"/>
    </xf>
    <xf numFmtId="0" fontId="36" fillId="2" borderId="25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/>
    </xf>
    <xf numFmtId="0" fontId="27" fillId="8" borderId="9" xfId="0" applyFont="1" applyFill="1" applyBorder="1" applyAlignment="1">
      <alignment vertical="center"/>
    </xf>
    <xf numFmtId="0" fontId="27" fillId="8" borderId="0" xfId="0" applyFont="1" applyFill="1" applyAlignment="1">
      <alignment vertical="center"/>
    </xf>
    <xf numFmtId="0" fontId="29" fillId="8" borderId="0" xfId="0" applyFont="1" applyFill="1" applyAlignment="1">
      <alignment vertical="center"/>
    </xf>
    <xf numFmtId="0" fontId="36" fillId="2" borderId="24" xfId="0" applyFont="1" applyFill="1" applyBorder="1" applyAlignment="1">
      <alignment vertical="center"/>
    </xf>
    <xf numFmtId="0" fontId="36" fillId="2" borderId="4" xfId="0" applyFont="1" applyFill="1" applyBorder="1" applyAlignment="1">
      <alignment vertical="center"/>
    </xf>
    <xf numFmtId="0" fontId="0" fillId="9" borderId="32" xfId="0" applyFill="1" applyBorder="1"/>
    <xf numFmtId="14" fontId="0" fillId="9" borderId="32" xfId="0" applyNumberFormat="1" applyFill="1" applyBorder="1"/>
    <xf numFmtId="1" fontId="0" fillId="0" borderId="0" xfId="0" applyNumberFormat="1"/>
    <xf numFmtId="0" fontId="34" fillId="4" borderId="0" xfId="0" applyFont="1" applyFill="1" applyAlignment="1">
      <alignment horizontal="left"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37" fillId="7" borderId="8" xfId="0" applyFont="1" applyFill="1" applyBorder="1" applyAlignment="1" applyProtection="1">
      <alignment vertical="center"/>
      <protection hidden="1"/>
    </xf>
    <xf numFmtId="0" fontId="37" fillId="7" borderId="8" xfId="0" applyFont="1" applyFill="1" applyBorder="1" applyAlignment="1">
      <alignment vertical="center"/>
    </xf>
    <xf numFmtId="1" fontId="37" fillId="7" borderId="8" xfId="0" applyNumberFormat="1" applyFont="1" applyFill="1" applyBorder="1" applyAlignment="1">
      <alignment vertical="center"/>
    </xf>
    <xf numFmtId="1" fontId="37" fillId="7" borderId="8" xfId="0" applyNumberFormat="1" applyFont="1" applyFill="1" applyBorder="1" applyAlignment="1">
      <alignment horizontal="right" vertical="center"/>
    </xf>
    <xf numFmtId="3" fontId="0" fillId="7" borderId="13" xfId="0" applyNumberFormat="1" applyFill="1" applyBorder="1" applyAlignment="1" applyProtection="1">
      <alignment vertical="center"/>
      <protection hidden="1"/>
    </xf>
    <xf numFmtId="0" fontId="29" fillId="8" borderId="0" xfId="0" applyFont="1" applyFill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26" fillId="10" borderId="9" xfId="0" applyFont="1" applyFill="1" applyBorder="1" applyAlignment="1">
      <alignment vertical="center"/>
    </xf>
    <xf numFmtId="0" fontId="35" fillId="10" borderId="0" xfId="0" applyFont="1" applyFill="1" applyAlignment="1">
      <alignment vertical="center"/>
    </xf>
    <xf numFmtId="0" fontId="38" fillId="10" borderId="0" xfId="0" applyFont="1" applyFill="1" applyAlignment="1" applyProtection="1">
      <alignment vertical="center"/>
      <protection hidden="1"/>
    </xf>
    <xf numFmtId="0" fontId="38" fillId="10" borderId="0" xfId="0" applyFont="1" applyFill="1" applyAlignment="1">
      <alignment vertical="center"/>
    </xf>
    <xf numFmtId="164" fontId="39" fillId="10" borderId="0" xfId="0" applyNumberFormat="1" applyFont="1" applyFill="1" applyAlignment="1">
      <alignment horizontal="center" vertical="center"/>
    </xf>
    <xf numFmtId="3" fontId="26" fillId="10" borderId="12" xfId="0" applyNumberFormat="1" applyFont="1" applyFill="1" applyBorder="1" applyAlignment="1" applyProtection="1">
      <alignment vertical="center"/>
      <protection hidden="1"/>
    </xf>
    <xf numFmtId="0" fontId="31" fillId="5" borderId="7" xfId="0" applyFont="1" applyFill="1" applyBorder="1" applyAlignment="1">
      <alignment vertical="center"/>
    </xf>
    <xf numFmtId="0" fontId="40" fillId="5" borderId="8" xfId="0" applyFont="1" applyFill="1" applyBorder="1" applyAlignment="1">
      <alignment vertical="center"/>
    </xf>
    <xf numFmtId="0" fontId="33" fillId="5" borderId="13" xfId="0" applyFont="1" applyFill="1" applyBorder="1" applyAlignment="1" applyProtection="1">
      <alignment vertical="center"/>
      <protection hidden="1"/>
    </xf>
    <xf numFmtId="0" fontId="34" fillId="4" borderId="9" xfId="0" applyFont="1" applyFill="1" applyBorder="1" applyAlignment="1">
      <alignment horizontal="left" vertical="center"/>
    </xf>
    <xf numFmtId="0" fontId="30" fillId="4" borderId="12" xfId="0" applyFont="1" applyFill="1" applyBorder="1" applyAlignment="1" applyProtection="1">
      <alignment horizontal="center" vertical="center"/>
      <protection hidden="1"/>
    </xf>
    <xf numFmtId="0" fontId="34" fillId="4" borderId="12" xfId="0" applyFont="1" applyFill="1" applyBorder="1" applyAlignment="1" applyProtection="1">
      <alignment horizontal="center" vertical="center"/>
      <protection hidden="1"/>
    </xf>
    <xf numFmtId="0" fontId="35" fillId="6" borderId="22" xfId="0" applyFont="1" applyFill="1" applyBorder="1" applyAlignment="1">
      <alignment vertical="center" wrapText="1"/>
    </xf>
    <xf numFmtId="49" fontId="34" fillId="4" borderId="0" xfId="0" applyNumberFormat="1" applyFont="1" applyFill="1" applyAlignment="1">
      <alignment horizontal="left" vertical="center"/>
    </xf>
    <xf numFmtId="0" fontId="36" fillId="2" borderId="14" xfId="0" applyFont="1" applyFill="1" applyBorder="1" applyAlignment="1">
      <alignment vertical="center"/>
    </xf>
    <xf numFmtId="0" fontId="24" fillId="2" borderId="15" xfId="0" applyFont="1" applyFill="1" applyBorder="1" applyAlignment="1">
      <alignment vertical="center"/>
    </xf>
    <xf numFmtId="0" fontId="36" fillId="2" borderId="20" xfId="0" applyFont="1" applyFill="1" applyBorder="1" applyAlignment="1">
      <alignment vertical="center"/>
    </xf>
    <xf numFmtId="0" fontId="23" fillId="0" borderId="0" xfId="2"/>
    <xf numFmtId="49" fontId="23" fillId="0" borderId="0" xfId="2" applyNumberFormat="1"/>
    <xf numFmtId="0" fontId="0" fillId="0" borderId="0" xfId="2" applyFont="1"/>
    <xf numFmtId="49" fontId="28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42" fillId="11" borderId="0" xfId="0" applyFont="1" applyFill="1" applyAlignment="1" applyProtection="1">
      <alignment vertical="center"/>
      <protection hidden="1"/>
    </xf>
    <xf numFmtId="0" fontId="43" fillId="11" borderId="0" xfId="0" applyFont="1" applyFill="1" applyAlignment="1">
      <alignment vertical="center"/>
    </xf>
    <xf numFmtId="0" fontId="44" fillId="11" borderId="0" xfId="0" applyFont="1" applyFill="1" applyAlignment="1">
      <alignment vertical="center"/>
    </xf>
    <xf numFmtId="0" fontId="42" fillId="3" borderId="7" xfId="0" applyFont="1" applyFill="1" applyBorder="1" applyAlignment="1" applyProtection="1">
      <alignment vertical="center"/>
      <protection hidden="1"/>
    </xf>
    <xf numFmtId="0" fontId="43" fillId="3" borderId="8" xfId="0" applyFont="1" applyFill="1" applyBorder="1" applyAlignment="1">
      <alignment vertical="center"/>
    </xf>
    <xf numFmtId="0" fontId="43" fillId="3" borderId="13" xfId="0" applyFont="1" applyFill="1" applyBorder="1" applyAlignment="1">
      <alignment vertical="center"/>
    </xf>
    <xf numFmtId="0" fontId="42" fillId="3" borderId="9" xfId="0" applyFont="1" applyFill="1" applyBorder="1" applyAlignment="1" applyProtection="1">
      <alignment vertical="center"/>
      <protection hidden="1"/>
    </xf>
    <xf numFmtId="0" fontId="43" fillId="3" borderId="0" xfId="0" applyFont="1" applyFill="1" applyAlignment="1">
      <alignment vertical="center"/>
    </xf>
    <xf numFmtId="0" fontId="43" fillId="3" borderId="12" xfId="0" applyFont="1" applyFill="1" applyBorder="1" applyAlignment="1">
      <alignment vertical="center"/>
    </xf>
    <xf numFmtId="0" fontId="43" fillId="3" borderId="0" xfId="0" applyFont="1" applyFill="1" applyAlignment="1">
      <alignment horizontal="left" vertical="center"/>
    </xf>
    <xf numFmtId="0" fontId="43" fillId="3" borderId="0" xfId="0" applyFont="1" applyFill="1" applyAlignment="1">
      <alignment vertical="center" wrapText="1"/>
    </xf>
    <xf numFmtId="0" fontId="42" fillId="3" borderId="7" xfId="0" applyFont="1" applyFill="1" applyBorder="1" applyAlignment="1">
      <alignment vertical="center"/>
    </xf>
    <xf numFmtId="0" fontId="42" fillId="3" borderId="8" xfId="0" applyFont="1" applyFill="1" applyBorder="1" applyAlignment="1">
      <alignment vertical="center"/>
    </xf>
    <xf numFmtId="0" fontId="43" fillId="3" borderId="8" xfId="0" applyFont="1" applyFill="1" applyBorder="1" applyAlignment="1">
      <alignment horizontal="left" vertical="center"/>
    </xf>
    <xf numFmtId="0" fontId="43" fillId="3" borderId="8" xfId="0" applyFont="1" applyFill="1" applyBorder="1" applyAlignment="1">
      <alignment vertical="center" wrapText="1"/>
    </xf>
    <xf numFmtId="0" fontId="42" fillId="3" borderId="9" xfId="0" applyFont="1" applyFill="1" applyBorder="1" applyAlignment="1">
      <alignment vertical="center"/>
    </xf>
    <xf numFmtId="0" fontId="42" fillId="3" borderId="0" xfId="0" applyFont="1" applyFill="1" applyAlignment="1">
      <alignment vertical="center"/>
    </xf>
    <xf numFmtId="0" fontId="43" fillId="3" borderId="9" xfId="0" applyFont="1" applyFill="1" applyBorder="1" applyAlignment="1">
      <alignment vertical="center"/>
    </xf>
    <xf numFmtId="0" fontId="43" fillId="3" borderId="11" xfId="0" applyFont="1" applyFill="1" applyBorder="1" applyAlignment="1">
      <alignment vertical="center"/>
    </xf>
    <xf numFmtId="0" fontId="44" fillId="3" borderId="0" xfId="0" applyFont="1" applyFill="1" applyAlignment="1">
      <alignment vertical="center"/>
    </xf>
    <xf numFmtId="0" fontId="44" fillId="3" borderId="12" xfId="0" applyFont="1" applyFill="1" applyBorder="1" applyAlignment="1">
      <alignment vertical="center"/>
    </xf>
    <xf numFmtId="0" fontId="44" fillId="3" borderId="0" xfId="0" applyFont="1" applyFill="1" applyAlignment="1">
      <alignment horizontal="center" vertical="center"/>
    </xf>
    <xf numFmtId="0" fontId="43" fillId="3" borderId="0" xfId="0" applyFont="1" applyFill="1" applyAlignment="1">
      <alignment horizontal="left" vertical="top" wrapText="1"/>
    </xf>
    <xf numFmtId="0" fontId="43" fillId="3" borderId="28" xfId="0" applyFont="1" applyFill="1" applyBorder="1" applyAlignment="1">
      <alignment vertical="center"/>
    </xf>
    <xf numFmtId="0" fontId="42" fillId="3" borderId="10" xfId="0" applyFont="1" applyFill="1" applyBorder="1" applyAlignment="1" applyProtection="1">
      <alignment vertical="center"/>
      <protection hidden="1"/>
    </xf>
    <xf numFmtId="0" fontId="51" fillId="3" borderId="0" xfId="0" applyFont="1" applyFill="1" applyAlignment="1">
      <alignment vertical="center"/>
    </xf>
    <xf numFmtId="0" fontId="0" fillId="6" borderId="0" xfId="0" applyFill="1"/>
    <xf numFmtId="49" fontId="22" fillId="0" borderId="0" xfId="2" applyNumberFormat="1" applyFont="1"/>
    <xf numFmtId="49" fontId="21" fillId="0" borderId="0" xfId="2" applyNumberFormat="1" applyFont="1"/>
    <xf numFmtId="49" fontId="20" fillId="0" borderId="0" xfId="2" applyNumberFormat="1" applyFont="1"/>
    <xf numFmtId="0" fontId="19" fillId="0" borderId="0" xfId="2" applyFont="1"/>
    <xf numFmtId="49" fontId="19" fillId="0" borderId="0" xfId="2" applyNumberFormat="1" applyFont="1"/>
    <xf numFmtId="0" fontId="44" fillId="3" borderId="30" xfId="0" applyFont="1" applyFill="1" applyBorder="1" applyAlignment="1" applyProtection="1">
      <alignment vertical="center"/>
      <protection locked="0"/>
    </xf>
    <xf numFmtId="0" fontId="44" fillId="3" borderId="35" xfId="0" applyFont="1" applyFill="1" applyBorder="1" applyAlignment="1">
      <alignment horizontal="center" vertical="center"/>
    </xf>
    <xf numFmtId="0" fontId="44" fillId="3" borderId="35" xfId="0" applyFont="1" applyFill="1" applyBorder="1" applyAlignment="1" applyProtection="1">
      <alignment vertical="center"/>
      <protection locked="0"/>
    </xf>
    <xf numFmtId="0" fontId="44" fillId="3" borderId="35" xfId="0" applyFont="1" applyFill="1" applyBorder="1" applyAlignment="1">
      <alignment vertical="center"/>
    </xf>
    <xf numFmtId="0" fontId="44" fillId="3" borderId="1" xfId="0" applyFont="1" applyFill="1" applyBorder="1" applyAlignment="1">
      <alignment vertical="center"/>
    </xf>
    <xf numFmtId="0" fontId="43" fillId="13" borderId="0" xfId="0" applyFont="1" applyFill="1" applyAlignment="1">
      <alignment vertical="center"/>
    </xf>
    <xf numFmtId="0" fontId="43" fillId="13" borderId="9" xfId="0" applyFont="1" applyFill="1" applyBorder="1" applyAlignment="1">
      <alignment vertical="center"/>
    </xf>
    <xf numFmtId="0" fontId="43" fillId="13" borderId="0" xfId="0" applyFont="1" applyFill="1" applyAlignment="1">
      <alignment horizontal="left" vertical="center"/>
    </xf>
    <xf numFmtId="0" fontId="43" fillId="13" borderId="10" xfId="0" applyFont="1" applyFill="1" applyBorder="1" applyAlignment="1">
      <alignment vertical="center"/>
    </xf>
    <xf numFmtId="0" fontId="43" fillId="13" borderId="11" xfId="0" applyFont="1" applyFill="1" applyBorder="1" applyAlignment="1">
      <alignment vertical="center"/>
    </xf>
    <xf numFmtId="0" fontId="43" fillId="13" borderId="11" xfId="0" applyFont="1" applyFill="1" applyBorder="1" applyAlignment="1">
      <alignment horizontal="left" vertical="center"/>
    </xf>
    <xf numFmtId="0" fontId="48" fillId="3" borderId="12" xfId="0" applyFont="1" applyFill="1" applyBorder="1" applyAlignment="1">
      <alignment vertical="center"/>
    </xf>
    <xf numFmtId="0" fontId="42" fillId="14" borderId="0" xfId="0" applyFont="1" applyFill="1" applyAlignment="1" applyProtection="1">
      <alignment vertical="center"/>
      <protection hidden="1"/>
    </xf>
    <xf numFmtId="0" fontId="43" fillId="14" borderId="0" xfId="0" applyFont="1" applyFill="1" applyAlignment="1">
      <alignment vertical="center"/>
    </xf>
    <xf numFmtId="0" fontId="44" fillId="14" borderId="0" xfId="0" applyFont="1" applyFill="1" applyAlignment="1">
      <alignment vertical="center"/>
    </xf>
    <xf numFmtId="0" fontId="44" fillId="14" borderId="0" xfId="0" applyFont="1" applyFill="1" applyAlignment="1">
      <alignment vertical="center" wrapText="1"/>
    </xf>
    <xf numFmtId="0" fontId="43" fillId="14" borderId="0" xfId="0" applyFont="1" applyFill="1" applyAlignment="1">
      <alignment vertical="center" wrapText="1"/>
    </xf>
    <xf numFmtId="0" fontId="47" fillId="14" borderId="0" xfId="0" applyFont="1" applyFill="1" applyAlignment="1">
      <alignment horizontal="left" vertical="center" wrapText="1"/>
    </xf>
    <xf numFmtId="0" fontId="50" fillId="14" borderId="0" xfId="0" applyFont="1" applyFill="1" applyAlignment="1">
      <alignment vertical="center"/>
    </xf>
    <xf numFmtId="49" fontId="18" fillId="0" borderId="0" xfId="2" applyNumberFormat="1" applyFont="1"/>
    <xf numFmtId="49" fontId="17" fillId="0" borderId="0" xfId="2" applyNumberFormat="1" applyFont="1"/>
    <xf numFmtId="0" fontId="25" fillId="6" borderId="39" xfId="1" applyFont="1" applyFill="1" applyBorder="1" applyAlignment="1">
      <alignment horizontal="left" vertical="center"/>
    </xf>
    <xf numFmtId="0" fontId="25" fillId="6" borderId="39" xfId="1" applyFont="1" applyFill="1" applyBorder="1" applyAlignment="1">
      <alignment horizontal="center" vertical="center"/>
    </xf>
    <xf numFmtId="0" fontId="25" fillId="6" borderId="40" xfId="1" applyFont="1" applyFill="1" applyBorder="1" applyAlignment="1" applyProtection="1">
      <alignment horizontal="center" vertical="center"/>
      <protection hidden="1"/>
    </xf>
    <xf numFmtId="0" fontId="27" fillId="2" borderId="42" xfId="0" applyFont="1" applyFill="1" applyBorder="1" applyAlignment="1">
      <alignment vertical="center"/>
    </xf>
    <xf numFmtId="0" fontId="36" fillId="2" borderId="24" xfId="0" applyFont="1" applyFill="1" applyBorder="1" applyAlignment="1" applyProtection="1">
      <alignment vertical="center"/>
      <protection hidden="1"/>
    </xf>
    <xf numFmtId="0" fontId="27" fillId="2" borderId="24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vertical="center"/>
    </xf>
    <xf numFmtId="1" fontId="0" fillId="2" borderId="26" xfId="0" applyNumberFormat="1" applyFill="1" applyBorder="1" applyAlignment="1" applyProtection="1">
      <alignment vertical="center"/>
      <protection hidden="1"/>
    </xf>
    <xf numFmtId="0" fontId="53" fillId="2" borderId="44" xfId="0" applyFont="1" applyFill="1" applyBorder="1" applyAlignment="1">
      <alignment horizontal="right" vertical="center"/>
    </xf>
    <xf numFmtId="0" fontId="36" fillId="2" borderId="2" xfId="0" applyFont="1" applyFill="1" applyBorder="1" applyAlignment="1" applyProtection="1">
      <alignment vertical="center"/>
      <protection hidden="1"/>
    </xf>
    <xf numFmtId="0" fontId="27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vertical="center"/>
    </xf>
    <xf numFmtId="1" fontId="0" fillId="2" borderId="3" xfId="0" applyNumberFormat="1" applyFill="1" applyBorder="1" applyAlignment="1" applyProtection="1">
      <alignment vertical="center"/>
      <protection hidden="1"/>
    </xf>
    <xf numFmtId="1" fontId="0" fillId="2" borderId="4" xfId="0" applyNumberFormat="1" applyFill="1" applyBorder="1" applyAlignment="1">
      <alignment vertical="center"/>
    </xf>
    <xf numFmtId="0" fontId="25" fillId="2" borderId="45" xfId="0" applyFont="1" applyFill="1" applyBorder="1" applyAlignment="1">
      <alignment horizontal="center" vertical="center"/>
    </xf>
    <xf numFmtId="1" fontId="0" fillId="2" borderId="27" xfId="0" applyNumberFormat="1" applyFill="1" applyBorder="1" applyAlignment="1" applyProtection="1">
      <alignment vertical="center"/>
      <protection hidden="1"/>
    </xf>
    <xf numFmtId="0" fontId="27" fillId="2" borderId="44" xfId="0" applyFont="1" applyFill="1" applyBorder="1" applyAlignment="1">
      <alignment vertical="center"/>
    </xf>
    <xf numFmtId="0" fontId="54" fillId="2" borderId="1" xfId="0" applyFont="1" applyFill="1" applyBorder="1" applyAlignment="1">
      <alignment horizontal="right" vertical="center"/>
    </xf>
    <xf numFmtId="0" fontId="54" fillId="2" borderId="21" xfId="0" applyFont="1" applyFill="1" applyBorder="1" applyAlignment="1">
      <alignment horizontal="right" vertical="center"/>
    </xf>
    <xf numFmtId="0" fontId="36" fillId="2" borderId="20" xfId="0" applyFont="1" applyFill="1" applyBorder="1" applyAlignment="1" applyProtection="1">
      <alignment vertical="center"/>
      <protection hidden="1"/>
    </xf>
    <xf numFmtId="0" fontId="27" fillId="2" borderId="20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vertical="center"/>
    </xf>
    <xf numFmtId="0" fontId="36" fillId="2" borderId="4" xfId="0" applyFont="1" applyFill="1" applyBorder="1" applyAlignment="1" applyProtection="1">
      <alignment vertical="center"/>
      <protection hidden="1"/>
    </xf>
    <xf numFmtId="0" fontId="27" fillId="2" borderId="4" xfId="0" applyFont="1" applyFill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vertical="center"/>
      <protection hidden="1"/>
    </xf>
    <xf numFmtId="0" fontId="27" fillId="2" borderId="15" xfId="0" applyFont="1" applyFill="1" applyBorder="1" applyAlignment="1">
      <alignment vertical="center"/>
    </xf>
    <xf numFmtId="0" fontId="36" fillId="2" borderId="15" xfId="0" applyFont="1" applyFill="1" applyBorder="1" applyAlignment="1" applyProtection="1">
      <alignment vertical="center"/>
      <protection hidden="1"/>
    </xf>
    <xf numFmtId="0" fontId="27" fillId="2" borderId="15" xfId="0" applyFont="1" applyFill="1" applyBorder="1" applyAlignment="1">
      <alignment horizontal="center" vertical="center"/>
    </xf>
    <xf numFmtId="1" fontId="0" fillId="2" borderId="40" xfId="0" applyNumberFormat="1" applyFill="1" applyBorder="1" applyAlignment="1" applyProtection="1">
      <alignment vertical="center"/>
      <protection hidden="1"/>
    </xf>
    <xf numFmtId="0" fontId="27" fillId="2" borderId="1" xfId="0" applyFont="1" applyFill="1" applyBorder="1" applyAlignment="1">
      <alignment vertical="center"/>
    </xf>
    <xf numFmtId="0" fontId="36" fillId="2" borderId="1" xfId="0" applyFont="1" applyFill="1" applyBorder="1" applyAlignment="1" applyProtection="1">
      <alignment vertical="center"/>
      <protection hidden="1"/>
    </xf>
    <xf numFmtId="0" fontId="27" fillId="2" borderId="1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vertical="center"/>
    </xf>
    <xf numFmtId="0" fontId="27" fillId="2" borderId="21" xfId="0" applyFont="1" applyFill="1" applyBorder="1" applyAlignment="1">
      <alignment horizontal="center" vertical="center"/>
    </xf>
    <xf numFmtId="0" fontId="36" fillId="2" borderId="21" xfId="0" applyFont="1" applyFill="1" applyBorder="1" applyAlignment="1" applyProtection="1">
      <alignment vertical="center"/>
      <protection hidden="1"/>
    </xf>
    <xf numFmtId="0" fontId="27" fillId="2" borderId="5" xfId="0" applyFont="1" applyFill="1" applyBorder="1" applyAlignment="1">
      <alignment vertical="center"/>
    </xf>
    <xf numFmtId="0" fontId="36" fillId="2" borderId="5" xfId="0" applyFont="1" applyFill="1" applyBorder="1" applyAlignment="1" applyProtection="1">
      <alignment vertical="center"/>
      <protection hidden="1"/>
    </xf>
    <xf numFmtId="0" fontId="27" fillId="2" borderId="5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36" fillId="2" borderId="48" xfId="0" applyFont="1" applyFill="1" applyBorder="1" applyAlignment="1">
      <alignment vertical="center"/>
    </xf>
    <xf numFmtId="0" fontId="27" fillId="2" borderId="25" xfId="0" applyFont="1" applyFill="1" applyBorder="1" applyAlignment="1">
      <alignment horizontal="center" vertical="center"/>
    </xf>
    <xf numFmtId="0" fontId="36" fillId="2" borderId="14" xfId="0" applyFont="1" applyFill="1" applyBorder="1" applyAlignment="1" applyProtection="1">
      <alignment vertical="center"/>
      <protection hidden="1"/>
    </xf>
    <xf numFmtId="0" fontId="27" fillId="2" borderId="14" xfId="0" applyFont="1" applyFill="1" applyBorder="1" applyAlignment="1">
      <alignment horizontal="center" vertical="center"/>
    </xf>
    <xf numFmtId="1" fontId="0" fillId="2" borderId="16" xfId="0" applyNumberFormat="1" applyFill="1" applyBorder="1" applyAlignment="1" applyProtection="1">
      <alignment vertical="center"/>
      <protection hidden="1"/>
    </xf>
    <xf numFmtId="1" fontId="0" fillId="2" borderId="2" xfId="0" applyNumberFormat="1" applyFill="1" applyBorder="1" applyAlignment="1" applyProtection="1">
      <alignment vertical="center"/>
      <protection hidden="1"/>
    </xf>
    <xf numFmtId="0" fontId="27" fillId="2" borderId="23" xfId="0" applyFont="1" applyFill="1" applyBorder="1" applyAlignment="1">
      <alignment vertical="center"/>
    </xf>
    <xf numFmtId="0" fontId="36" fillId="2" borderId="39" xfId="0" applyFont="1" applyFill="1" applyBorder="1" applyAlignment="1">
      <alignment vertical="center"/>
    </xf>
    <xf numFmtId="0" fontId="27" fillId="2" borderId="39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 wrapText="1"/>
    </xf>
    <xf numFmtId="0" fontId="28" fillId="0" borderId="0" xfId="0" applyFont="1"/>
    <xf numFmtId="0" fontId="27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 applyProtection="1">
      <alignment vertical="center" wrapText="1"/>
      <protection hidden="1"/>
    </xf>
    <xf numFmtId="0" fontId="25" fillId="3" borderId="1" xfId="0" applyFont="1" applyFill="1" applyBorder="1" applyAlignment="1" applyProtection="1">
      <alignment vertical="center"/>
      <protection locked="0"/>
    </xf>
    <xf numFmtId="0" fontId="26" fillId="9" borderId="31" xfId="0" applyFont="1" applyFill="1" applyBorder="1" applyAlignment="1">
      <alignment horizontal="right" vertical="center"/>
    </xf>
    <xf numFmtId="14" fontId="0" fillId="9" borderId="33" xfId="0" applyNumberForma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6" fillId="2" borderId="2" xfId="0" applyFont="1" applyFill="1" applyBorder="1" applyAlignment="1" applyProtection="1">
      <alignment horizontal="right" vertical="center"/>
      <protection hidden="1"/>
    </xf>
    <xf numFmtId="0" fontId="27" fillId="2" borderId="51" xfId="0" applyFont="1" applyFill="1" applyBorder="1" applyAlignment="1">
      <alignment vertical="center"/>
    </xf>
    <xf numFmtId="0" fontId="36" fillId="2" borderId="14" xfId="0" applyFont="1" applyFill="1" applyBorder="1" applyAlignment="1" applyProtection="1">
      <alignment horizontal="right" vertical="center"/>
      <protection hidden="1"/>
    </xf>
    <xf numFmtId="0" fontId="27" fillId="2" borderId="17" xfId="0" applyFont="1" applyFill="1" applyBorder="1" applyAlignment="1">
      <alignment vertical="center"/>
    </xf>
    <xf numFmtId="0" fontId="29" fillId="2" borderId="18" xfId="0" applyFont="1" applyFill="1" applyBorder="1" applyAlignment="1" applyProtection="1">
      <alignment vertical="center"/>
      <protection hidden="1"/>
    </xf>
    <xf numFmtId="0" fontId="27" fillId="2" borderId="18" xfId="0" applyFont="1" applyFill="1" applyBorder="1" applyAlignment="1">
      <alignment horizontal="center" vertical="center"/>
    </xf>
    <xf numFmtId="1" fontId="0" fillId="2" borderId="19" xfId="0" applyNumberFormat="1" applyFill="1" applyBorder="1" applyAlignment="1" applyProtection="1">
      <alignment vertical="center"/>
      <protection hidden="1"/>
    </xf>
    <xf numFmtId="0" fontId="43" fillId="3" borderId="0" xfId="0" applyFont="1" applyFill="1" applyAlignment="1">
      <alignment horizontal="center" vertical="center"/>
    </xf>
    <xf numFmtId="49" fontId="16" fillId="0" borderId="0" xfId="2" applyNumberFormat="1" applyFont="1"/>
    <xf numFmtId="0" fontId="43" fillId="3" borderId="7" xfId="0" applyFont="1" applyFill="1" applyBorder="1" applyAlignment="1">
      <alignment vertical="center"/>
    </xf>
    <xf numFmtId="0" fontId="48" fillId="3" borderId="0" xfId="0" applyFont="1" applyFill="1" applyAlignment="1">
      <alignment vertical="center"/>
    </xf>
    <xf numFmtId="0" fontId="52" fillId="3" borderId="0" xfId="0" applyFont="1" applyFill="1" applyAlignment="1">
      <alignment vertical="center"/>
    </xf>
    <xf numFmtId="0" fontId="46" fillId="3" borderId="0" xfId="0" applyFont="1" applyFill="1" applyAlignment="1">
      <alignment vertical="center"/>
    </xf>
    <xf numFmtId="49" fontId="15" fillId="0" borderId="0" xfId="2" applyNumberFormat="1" applyFont="1"/>
    <xf numFmtId="49" fontId="14" fillId="0" borderId="0" xfId="2" applyNumberFormat="1" applyFont="1"/>
    <xf numFmtId="49" fontId="13" fillId="0" borderId="0" xfId="2" applyNumberFormat="1" applyFont="1"/>
    <xf numFmtId="49" fontId="12" fillId="0" borderId="0" xfId="2" applyNumberFormat="1" applyFont="1"/>
    <xf numFmtId="49" fontId="11" fillId="0" borderId="0" xfId="2" applyNumberFormat="1" applyFont="1"/>
    <xf numFmtId="49" fontId="10" fillId="0" borderId="0" xfId="2" applyNumberFormat="1" applyFont="1"/>
    <xf numFmtId="49" fontId="9" fillId="0" borderId="0" xfId="2" applyNumberFormat="1" applyFont="1"/>
    <xf numFmtId="49" fontId="8" fillId="0" borderId="0" xfId="2" applyNumberFormat="1" applyFont="1"/>
    <xf numFmtId="49" fontId="7" fillId="0" borderId="0" xfId="2" applyNumberFormat="1" applyFont="1"/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49" fontId="6" fillId="0" borderId="0" xfId="2" applyNumberFormat="1" applyFont="1"/>
    <xf numFmtId="49" fontId="5" fillId="0" borderId="0" xfId="2" applyNumberFormat="1" applyFont="1"/>
    <xf numFmtId="49" fontId="4" fillId="0" borderId="0" xfId="2" applyNumberFormat="1" applyFont="1"/>
    <xf numFmtId="49" fontId="3" fillId="0" borderId="0" xfId="2" applyNumberFormat="1" applyFont="1"/>
    <xf numFmtId="49" fontId="2" fillId="0" borderId="0" xfId="2" applyNumberFormat="1" applyFont="1"/>
    <xf numFmtId="0" fontId="2" fillId="0" borderId="0" xfId="2" applyFont="1"/>
    <xf numFmtId="49" fontId="1" fillId="0" borderId="0" xfId="2" applyNumberFormat="1" applyFont="1"/>
    <xf numFmtId="0" fontId="58" fillId="14" borderId="0" xfId="0" applyFont="1" applyFill="1" applyAlignment="1">
      <alignment horizontal="left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35" xfId="0" applyFont="1" applyFill="1" applyBorder="1" applyAlignment="1">
      <alignment horizontal="center" vertical="center"/>
    </xf>
    <xf numFmtId="0" fontId="44" fillId="12" borderId="1" xfId="0" applyFont="1" applyFill="1" applyBorder="1" applyAlignment="1">
      <alignment horizontal="center" vertical="center"/>
    </xf>
    <xf numFmtId="0" fontId="44" fillId="3" borderId="2" xfId="0" applyFont="1" applyFill="1" applyBorder="1" applyAlignment="1" applyProtection="1">
      <alignment horizontal="left" vertical="center"/>
      <protection locked="0"/>
    </xf>
    <xf numFmtId="0" fontId="44" fillId="3" borderId="35" xfId="0" applyFont="1" applyFill="1" applyBorder="1" applyAlignment="1" applyProtection="1">
      <alignment horizontal="center" vertical="center"/>
      <protection locked="0"/>
    </xf>
    <xf numFmtId="0" fontId="44" fillId="3" borderId="1" xfId="0" applyFont="1" applyFill="1" applyBorder="1" applyAlignment="1" applyProtection="1">
      <alignment horizontal="center" vertical="center"/>
      <protection locked="0"/>
    </xf>
    <xf numFmtId="0" fontId="44" fillId="3" borderId="30" xfId="0" applyFont="1" applyFill="1" applyBorder="1" applyAlignment="1" applyProtection="1">
      <alignment horizontal="center" vertical="center"/>
      <protection locked="0"/>
    </xf>
    <xf numFmtId="49" fontId="43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3" borderId="30" xfId="0" applyFont="1" applyFill="1" applyBorder="1" applyAlignment="1" applyProtection="1">
      <alignment horizontal="center" vertical="center"/>
      <protection locked="0"/>
    </xf>
    <xf numFmtId="0" fontId="43" fillId="3" borderId="1" xfId="0" applyFont="1" applyFill="1" applyBorder="1" applyAlignment="1" applyProtection="1">
      <alignment horizontal="center" vertical="center"/>
      <protection locked="0"/>
    </xf>
    <xf numFmtId="0" fontId="43" fillId="3" borderId="35" xfId="0" applyFont="1" applyFill="1" applyBorder="1" applyAlignment="1" applyProtection="1">
      <alignment horizontal="center" vertical="center"/>
      <protection locked="0"/>
    </xf>
    <xf numFmtId="0" fontId="43" fillId="3" borderId="30" xfId="0" applyFont="1" applyFill="1" applyBorder="1" applyAlignment="1" applyProtection="1">
      <alignment horizontal="center" vertical="center"/>
    </xf>
    <xf numFmtId="0" fontId="43" fillId="3" borderId="35" xfId="0" applyFont="1" applyFill="1" applyBorder="1" applyAlignment="1" applyProtection="1">
      <alignment horizontal="center" vertical="center"/>
    </xf>
    <xf numFmtId="0" fontId="43" fillId="3" borderId="36" xfId="0" applyFont="1" applyFill="1" applyBorder="1" applyAlignment="1" applyProtection="1">
      <alignment horizontal="center" vertical="top"/>
      <protection locked="0"/>
    </xf>
    <xf numFmtId="0" fontId="43" fillId="3" borderId="34" xfId="0" applyFont="1" applyFill="1" applyBorder="1" applyAlignment="1" applyProtection="1">
      <alignment horizontal="center" vertical="top"/>
      <protection locked="0"/>
    </xf>
    <xf numFmtId="0" fontId="43" fillId="3" borderId="21" xfId="0" applyFont="1" applyFill="1" applyBorder="1" applyAlignment="1" applyProtection="1">
      <alignment horizontal="center" vertical="top"/>
      <protection locked="0"/>
    </xf>
    <xf numFmtId="0" fontId="43" fillId="3" borderId="37" xfId="0" applyFont="1" applyFill="1" applyBorder="1" applyAlignment="1" applyProtection="1">
      <alignment horizontal="center" vertical="top"/>
      <protection locked="0"/>
    </xf>
    <xf numFmtId="0" fontId="43" fillId="3" borderId="0" xfId="0" applyFont="1" applyFill="1" applyAlignment="1" applyProtection="1">
      <alignment horizontal="center" vertical="top"/>
      <protection locked="0"/>
    </xf>
    <xf numFmtId="0" fontId="43" fillId="3" borderId="23" xfId="0" applyFont="1" applyFill="1" applyBorder="1" applyAlignment="1" applyProtection="1">
      <alignment horizontal="center" vertical="top"/>
      <protection locked="0"/>
    </xf>
    <xf numFmtId="0" fontId="43" fillId="3" borderId="38" xfId="0" applyFont="1" applyFill="1" applyBorder="1" applyAlignment="1" applyProtection="1">
      <alignment horizontal="center" vertical="top"/>
      <protection locked="0"/>
    </xf>
    <xf numFmtId="0" fontId="43" fillId="3" borderId="29" xfId="0" applyFont="1" applyFill="1" applyBorder="1" applyAlignment="1" applyProtection="1">
      <alignment horizontal="center" vertical="top"/>
      <protection locked="0"/>
    </xf>
    <xf numFmtId="0" fontId="43" fillId="3" borderId="15" xfId="0" applyFont="1" applyFill="1" applyBorder="1" applyAlignment="1" applyProtection="1">
      <alignment horizontal="center" vertical="top"/>
      <protection locked="0"/>
    </xf>
    <xf numFmtId="0" fontId="56" fillId="12" borderId="35" xfId="0" applyFont="1" applyFill="1" applyBorder="1" applyAlignment="1" applyProtection="1">
      <alignment horizontal="center" vertical="center"/>
      <protection locked="0"/>
    </xf>
    <xf numFmtId="0" fontId="56" fillId="12" borderId="35" xfId="0" applyFont="1" applyFill="1" applyBorder="1" applyAlignment="1">
      <alignment horizontal="left" vertical="center"/>
    </xf>
    <xf numFmtId="0" fontId="56" fillId="12" borderId="1" xfId="0" applyFont="1" applyFill="1" applyBorder="1" applyAlignment="1">
      <alignment horizontal="left" vertical="center"/>
    </xf>
    <xf numFmtId="0" fontId="44" fillId="12" borderId="38" xfId="0" applyFont="1" applyFill="1" applyBorder="1" applyAlignment="1">
      <alignment horizontal="center" vertical="center"/>
    </xf>
    <xf numFmtId="0" fontId="44" fillId="12" borderId="29" xfId="0" applyFont="1" applyFill="1" applyBorder="1" applyAlignment="1">
      <alignment horizontal="center" vertical="center"/>
    </xf>
    <xf numFmtId="0" fontId="46" fillId="3" borderId="11" xfId="0" applyFont="1" applyFill="1" applyBorder="1" applyAlignment="1" applyProtection="1">
      <alignment horizontal="center" vertical="center"/>
    </xf>
    <xf numFmtId="49" fontId="43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44" fillId="3" borderId="36" xfId="0" applyFont="1" applyFill="1" applyBorder="1" applyAlignment="1" applyProtection="1">
      <alignment horizontal="center" vertical="center"/>
      <protection locked="0"/>
    </xf>
    <xf numFmtId="0" fontId="44" fillId="3" borderId="34" xfId="0" applyFont="1" applyFill="1" applyBorder="1" applyAlignment="1" applyProtection="1">
      <alignment horizontal="center" vertical="center"/>
      <protection locked="0"/>
    </xf>
    <xf numFmtId="0" fontId="44" fillId="3" borderId="21" xfId="0" applyFont="1" applyFill="1" applyBorder="1" applyAlignment="1" applyProtection="1">
      <alignment horizontal="center" vertical="center"/>
      <protection locked="0"/>
    </xf>
    <xf numFmtId="1" fontId="43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43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4" fillId="12" borderId="15" xfId="0" applyFont="1" applyFill="1" applyBorder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49" fontId="42" fillId="3" borderId="8" xfId="0" applyNumberFormat="1" applyFont="1" applyFill="1" applyBorder="1" applyAlignment="1">
      <alignment horizontal="left" vertical="center" wrapText="1"/>
    </xf>
    <xf numFmtId="49" fontId="42" fillId="3" borderId="13" xfId="0" applyNumberFormat="1" applyFont="1" applyFill="1" applyBorder="1" applyAlignment="1">
      <alignment horizontal="left" vertical="center" wrapText="1"/>
    </xf>
    <xf numFmtId="49" fontId="43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43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42" fillId="3" borderId="0" xfId="0" applyNumberFormat="1" applyFont="1" applyFill="1" applyAlignment="1">
      <alignment horizontal="left" vertical="center" wrapText="1"/>
    </xf>
    <xf numFmtId="49" fontId="42" fillId="3" borderId="12" xfId="0" applyNumberFormat="1" applyFont="1" applyFill="1" applyBorder="1" applyAlignment="1">
      <alignment horizontal="left" vertical="center" wrapText="1"/>
    </xf>
    <xf numFmtId="49" fontId="43" fillId="3" borderId="0" xfId="0" applyNumberFormat="1" applyFont="1" applyFill="1" applyAlignment="1" applyProtection="1">
      <alignment horizontal="left" vertical="center" wrapText="1"/>
      <protection locked="0"/>
    </xf>
    <xf numFmtId="49" fontId="43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43" fillId="3" borderId="0" xfId="0" applyNumberFormat="1" applyFont="1" applyFill="1" applyAlignment="1">
      <alignment horizontal="left" vertical="center"/>
    </xf>
    <xf numFmtId="49" fontId="43" fillId="3" borderId="12" xfId="0" applyNumberFormat="1" applyFont="1" applyFill="1" applyBorder="1" applyAlignment="1">
      <alignment horizontal="left" vertical="center"/>
    </xf>
    <xf numFmtId="49" fontId="43" fillId="13" borderId="0" xfId="0" applyNumberFormat="1" applyFont="1" applyFill="1" applyAlignment="1">
      <alignment horizontal="left" vertical="center" wrapText="1"/>
    </xf>
    <xf numFmtId="49" fontId="43" fillId="13" borderId="12" xfId="0" applyNumberFormat="1" applyFont="1" applyFill="1" applyBorder="1" applyAlignment="1">
      <alignment horizontal="left" vertical="center" wrapText="1"/>
    </xf>
    <xf numFmtId="49" fontId="43" fillId="13" borderId="0" xfId="0" applyNumberFormat="1" applyFont="1" applyFill="1" applyAlignment="1" applyProtection="1">
      <alignment horizontal="left" vertical="center" wrapText="1"/>
      <protection locked="0"/>
    </xf>
    <xf numFmtId="49" fontId="43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43" fillId="13" borderId="0" xfId="0" applyFont="1" applyFill="1" applyAlignment="1" applyProtection="1">
      <alignment horizontal="left" vertical="center"/>
      <protection locked="0"/>
    </xf>
    <xf numFmtId="0" fontId="43" fillId="13" borderId="12" xfId="0" applyFont="1" applyFill="1" applyBorder="1" applyAlignment="1" applyProtection="1">
      <alignment horizontal="left" vertical="center"/>
      <protection locked="0"/>
    </xf>
    <xf numFmtId="49" fontId="43" fillId="13" borderId="11" xfId="0" applyNumberFormat="1" applyFont="1" applyFill="1" applyBorder="1" applyAlignment="1">
      <alignment horizontal="left" vertical="center" wrapText="1"/>
    </xf>
    <xf numFmtId="49" fontId="43" fillId="13" borderId="28" xfId="0" applyNumberFormat="1" applyFont="1" applyFill="1" applyBorder="1" applyAlignment="1">
      <alignment horizontal="left" vertical="center" wrapText="1"/>
    </xf>
    <xf numFmtId="0" fontId="43" fillId="13" borderId="11" xfId="0" applyFont="1" applyFill="1" applyBorder="1" applyAlignment="1" applyProtection="1">
      <alignment horizontal="left" vertical="center"/>
      <protection locked="0"/>
    </xf>
    <xf numFmtId="0" fontId="43" fillId="13" borderId="28" xfId="0" applyFont="1" applyFill="1" applyBorder="1" applyAlignment="1" applyProtection="1">
      <alignment horizontal="left" vertical="center"/>
      <protection locked="0"/>
    </xf>
    <xf numFmtId="0" fontId="49" fillId="3" borderId="9" xfId="0" applyFont="1" applyFill="1" applyBorder="1" applyAlignment="1">
      <alignment horizontal="center" vertical="center"/>
    </xf>
    <xf numFmtId="0" fontId="49" fillId="3" borderId="0" xfId="0" applyFont="1" applyFill="1" applyAlignment="1">
      <alignment horizontal="center" vertical="center"/>
    </xf>
    <xf numFmtId="1" fontId="46" fillId="4" borderId="31" xfId="0" applyNumberFormat="1" applyFont="1" applyFill="1" applyBorder="1" applyAlignment="1" applyProtection="1">
      <alignment horizontal="center" vertical="center"/>
      <protection locked="0"/>
    </xf>
    <xf numFmtId="1" fontId="46" fillId="4" borderId="32" xfId="0" applyNumberFormat="1" applyFont="1" applyFill="1" applyBorder="1" applyAlignment="1" applyProtection="1">
      <alignment horizontal="center" vertical="center"/>
      <protection locked="0"/>
    </xf>
    <xf numFmtId="1" fontId="46" fillId="4" borderId="33" xfId="0" applyNumberFormat="1" applyFont="1" applyFill="1" applyBorder="1" applyAlignment="1" applyProtection="1">
      <alignment horizontal="center" vertical="center"/>
      <protection locked="0"/>
    </xf>
    <xf numFmtId="14" fontId="43" fillId="3" borderId="31" xfId="0" applyNumberFormat="1" applyFont="1" applyFill="1" applyBorder="1" applyAlignment="1" applyProtection="1">
      <alignment horizontal="center" vertical="center" wrapText="1"/>
      <protection locked="0"/>
    </xf>
    <xf numFmtId="14" fontId="43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43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43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43" fillId="13" borderId="28" xfId="0" applyNumberFormat="1" applyFont="1" applyFill="1" applyBorder="1" applyAlignment="1" applyProtection="1">
      <alignment horizontal="left" vertical="center" wrapText="1"/>
      <protection locked="0"/>
    </xf>
    <xf numFmtId="0" fontId="46" fillId="3" borderId="31" xfId="0" applyFont="1" applyFill="1" applyBorder="1" applyAlignment="1" applyProtection="1">
      <alignment horizontal="center" vertical="center"/>
    </xf>
    <xf numFmtId="0" fontId="46" fillId="3" borderId="32" xfId="0" applyFont="1" applyFill="1" applyBorder="1" applyAlignment="1" applyProtection="1">
      <alignment horizontal="center" vertical="center"/>
    </xf>
    <xf numFmtId="0" fontId="46" fillId="3" borderId="33" xfId="0" applyFont="1" applyFill="1" applyBorder="1" applyAlignment="1" applyProtection="1">
      <alignment horizontal="center" vertical="center"/>
    </xf>
    <xf numFmtId="0" fontId="51" fillId="3" borderId="11" xfId="0" applyFont="1" applyFill="1" applyBorder="1" applyAlignment="1">
      <alignment horizontal="left" vertical="center"/>
    </xf>
    <xf numFmtId="0" fontId="45" fillId="3" borderId="31" xfId="0" applyFont="1" applyFill="1" applyBorder="1" applyAlignment="1" applyProtection="1">
      <alignment horizontal="left" vertical="center"/>
      <protection locked="0"/>
    </xf>
    <xf numFmtId="0" fontId="45" fillId="3" borderId="32" xfId="0" applyFont="1" applyFill="1" applyBorder="1" applyAlignment="1" applyProtection="1">
      <alignment horizontal="left" vertical="center"/>
      <protection locked="0"/>
    </xf>
    <xf numFmtId="0" fontId="45" fillId="3" borderId="33" xfId="0" applyFont="1" applyFill="1" applyBorder="1" applyAlignment="1" applyProtection="1">
      <alignment horizontal="left" vertical="center"/>
      <protection locked="0"/>
    </xf>
    <xf numFmtId="0" fontId="43" fillId="3" borderId="31" xfId="0" applyFont="1" applyFill="1" applyBorder="1" applyAlignment="1">
      <alignment horizontal="center" vertical="center"/>
    </xf>
    <xf numFmtId="0" fontId="43" fillId="3" borderId="32" xfId="0" applyFont="1" applyFill="1" applyBorder="1" applyAlignment="1">
      <alignment horizontal="center" vertical="center"/>
    </xf>
    <xf numFmtId="0" fontId="43" fillId="3" borderId="33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/>
    </xf>
    <xf numFmtId="0" fontId="35" fillId="2" borderId="43" xfId="0" applyFont="1" applyFill="1" applyBorder="1" applyAlignment="1">
      <alignment horizontal="center" vertical="center"/>
    </xf>
    <xf numFmtId="0" fontId="35" fillId="2" borderId="46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 wrapText="1"/>
    </xf>
    <xf numFmtId="0" fontId="35" fillId="2" borderId="43" xfId="0" applyFont="1" applyFill="1" applyBorder="1" applyAlignment="1">
      <alignment horizontal="center" vertical="center" wrapText="1"/>
    </xf>
    <xf numFmtId="0" fontId="35" fillId="2" borderId="46" xfId="0" applyFont="1" applyFill="1" applyBorder="1" applyAlignment="1">
      <alignment horizontal="center" vertical="center" wrapText="1"/>
    </xf>
    <xf numFmtId="0" fontId="24" fillId="3" borderId="49" xfId="0" applyFont="1" applyFill="1" applyBorder="1" applyAlignment="1" applyProtection="1">
      <alignment horizontal="left" vertical="center"/>
      <protection locked="0"/>
    </xf>
    <xf numFmtId="0" fontId="24" fillId="3" borderId="50" xfId="0" applyFont="1" applyFill="1" applyBorder="1" applyAlignment="1" applyProtection="1">
      <alignment horizontal="left" vertical="center"/>
      <protection locked="0"/>
    </xf>
    <xf numFmtId="0" fontId="24" fillId="3" borderId="5" xfId="0" applyFont="1" applyFill="1" applyBorder="1" applyAlignment="1" applyProtection="1">
      <alignment horizontal="left" vertical="center"/>
      <protection locked="0"/>
    </xf>
    <xf numFmtId="49" fontId="0" fillId="9" borderId="32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49" fontId="41" fillId="4" borderId="0" xfId="0" applyNumberFormat="1" applyFont="1" applyFill="1" applyAlignment="1">
      <alignment horizontal="left" vertical="center"/>
    </xf>
    <xf numFmtId="0" fontId="41" fillId="4" borderId="0" xfId="0" applyFont="1" applyFill="1" applyAlignment="1">
      <alignment horizontal="left" vertical="center"/>
    </xf>
    <xf numFmtId="0" fontId="25" fillId="6" borderId="37" xfId="1" applyFont="1" applyFill="1" applyBorder="1" applyAlignment="1">
      <alignment horizontal="center" vertical="center"/>
    </xf>
    <xf numFmtId="0" fontId="25" fillId="6" borderId="0" xfId="1" applyFont="1" applyFill="1" applyAlignment="1">
      <alignment horizontal="center" vertical="center"/>
    </xf>
    <xf numFmtId="0" fontId="25" fillId="6" borderId="23" xfId="1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ální 2" xfId="1"/>
  </cellStyles>
  <dxfs count="21">
    <dxf>
      <fill>
        <patternFill>
          <bgColor rgb="FFEDF7F9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0F8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DF7F9"/>
      <color rgb="FFF0F8FA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1470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31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nda\Desktop\LE\DELTA_EN_PRICE-LEHNER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Y274"/>
  <sheetViews>
    <sheetView tabSelected="1" workbookViewId="0">
      <selection activeCell="B19" sqref="B19:G19"/>
    </sheetView>
  </sheetViews>
  <sheetFormatPr defaultColWidth="9.140625" defaultRowHeight="12.75"/>
  <cols>
    <col min="1" max="1" width="2.7109375" style="59" customWidth="1"/>
    <col min="2" max="2" width="2.5703125" style="60" customWidth="1"/>
    <col min="3" max="3" width="2.85546875" style="60" customWidth="1"/>
    <col min="4" max="10" width="2.5703125" style="60" customWidth="1"/>
    <col min="11" max="11" width="2.140625" style="60" customWidth="1"/>
    <col min="12" max="12" width="3" style="60" customWidth="1"/>
    <col min="13" max="13" width="2.5703125" style="60" customWidth="1"/>
    <col min="14" max="14" width="3.7109375" style="60" customWidth="1"/>
    <col min="15" max="15" width="3.85546875" style="60" customWidth="1"/>
    <col min="16" max="16" width="0.28515625" style="60" customWidth="1"/>
    <col min="17" max="17" width="2.5703125" style="60" customWidth="1"/>
    <col min="18" max="18" width="4.140625" style="60" customWidth="1"/>
    <col min="19" max="25" width="2.5703125" style="60" customWidth="1"/>
    <col min="26" max="26" width="5.7109375" style="60" customWidth="1"/>
    <col min="27" max="27" width="6.5703125" style="60" customWidth="1"/>
    <col min="28" max="28" width="4.28515625" style="60" customWidth="1"/>
    <col min="29" max="29" width="5.7109375" style="60" customWidth="1"/>
    <col min="30" max="30" width="6" style="60" customWidth="1"/>
    <col min="31" max="31" width="7.140625" style="60" customWidth="1"/>
    <col min="32" max="32" width="1.140625" style="60" customWidth="1"/>
    <col min="33" max="33" width="0.7109375" style="60" customWidth="1"/>
    <col min="34" max="34" width="1.85546875" style="60" customWidth="1"/>
    <col min="35" max="35" width="2.5703125" style="60" customWidth="1"/>
    <col min="36" max="36" width="2.85546875" style="60" customWidth="1"/>
    <col min="37" max="37" width="2.5703125" style="60" customWidth="1"/>
    <col min="38" max="38" width="2.7109375" style="104" customWidth="1"/>
    <col min="39" max="39" width="60.85546875" style="199" customWidth="1"/>
    <col min="40" max="40" width="20.140625" style="105" customWidth="1"/>
    <col min="41" max="50" width="9.140625" style="105"/>
    <col min="51" max="77" width="9.140625" style="104"/>
    <col min="78" max="16384" width="9.140625" style="60"/>
  </cols>
  <sheetData>
    <row r="1" spans="1:52" ht="18" customHeight="1" thickBot="1">
      <c r="A1" s="62" t="s">
        <v>936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4"/>
    </row>
    <row r="2" spans="1:52" ht="18" customHeight="1" thickBot="1">
      <c r="A2" s="65">
        <v>100</v>
      </c>
      <c r="B2" s="84" t="s">
        <v>133</v>
      </c>
      <c r="C2" s="66"/>
      <c r="D2" s="66"/>
      <c r="E2" s="66"/>
      <c r="F2" s="67"/>
      <c r="G2" s="263" t="s">
        <v>132</v>
      </c>
      <c r="H2" s="264"/>
      <c r="I2" s="264"/>
      <c r="J2" s="264"/>
      <c r="K2" s="264"/>
      <c r="L2" s="265"/>
      <c r="M2" s="261" t="s">
        <v>701</v>
      </c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180" t="s">
        <v>742</v>
      </c>
      <c r="AD2" s="180"/>
      <c r="AE2" s="266"/>
      <c r="AF2" s="267"/>
      <c r="AG2" s="267"/>
      <c r="AH2" s="267"/>
      <c r="AI2" s="267"/>
      <c r="AJ2" s="268"/>
      <c r="AK2" s="67"/>
    </row>
    <row r="3" spans="1:52" ht="17.25" customHeight="1" thickBot="1">
      <c r="A3" s="65">
        <v>110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262" t="s">
        <v>476</v>
      </c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84" t="s">
        <v>223</v>
      </c>
      <c r="AD3" s="180"/>
      <c r="AE3" s="278" t="s">
        <v>918</v>
      </c>
      <c r="AF3" s="279"/>
      <c r="AG3" s="279"/>
      <c r="AH3" s="279"/>
      <c r="AI3" s="279"/>
      <c r="AJ3" s="280"/>
      <c r="AK3" s="67"/>
    </row>
    <row r="4" spans="1:52" ht="8.2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8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52" ht="13.5" customHeight="1" thickBo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180" t="s">
        <v>226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180" t="s">
        <v>229</v>
      </c>
      <c r="AB5" s="69"/>
      <c r="AC5" s="69"/>
      <c r="AD5" s="66"/>
      <c r="AE5" s="66"/>
      <c r="AF5" s="66"/>
      <c r="AG5" s="66"/>
      <c r="AH5" s="66"/>
      <c r="AI5" s="66"/>
      <c r="AJ5" s="66"/>
      <c r="AK5" s="67"/>
    </row>
    <row r="6" spans="1:52" ht="15.75" customHeight="1">
      <c r="A6" s="65">
        <v>120</v>
      </c>
      <c r="B6" s="70" t="s">
        <v>3</v>
      </c>
      <c r="C6" s="71"/>
      <c r="D6" s="71"/>
      <c r="E6" s="71"/>
      <c r="F6" s="241" t="s">
        <v>41</v>
      </c>
      <c r="G6" s="241"/>
      <c r="H6" s="241"/>
      <c r="I6" s="241"/>
      <c r="J6" s="241"/>
      <c r="K6" s="241"/>
      <c r="L6" s="241"/>
      <c r="M6" s="241"/>
      <c r="N6" s="242"/>
      <c r="O6" s="177" t="s">
        <v>483</v>
      </c>
      <c r="P6" s="63"/>
      <c r="Q6" s="63"/>
      <c r="R6" s="72"/>
      <c r="S6" s="243"/>
      <c r="T6" s="243"/>
      <c r="U6" s="243"/>
      <c r="V6" s="243"/>
      <c r="W6" s="243"/>
      <c r="X6" s="243"/>
      <c r="Y6" s="243"/>
      <c r="Z6" s="244"/>
      <c r="AA6" s="177" t="s">
        <v>483</v>
      </c>
      <c r="AB6" s="73"/>
      <c r="AC6" s="243"/>
      <c r="AD6" s="243"/>
      <c r="AE6" s="243"/>
      <c r="AF6" s="243"/>
      <c r="AG6" s="243"/>
      <c r="AH6" s="243"/>
      <c r="AI6" s="243"/>
      <c r="AJ6" s="244"/>
      <c r="AK6" s="67"/>
    </row>
    <row r="7" spans="1:52" ht="3" hidden="1" customHeight="1">
      <c r="A7" s="65">
        <v>130</v>
      </c>
      <c r="B7" s="74" t="s">
        <v>4</v>
      </c>
      <c r="C7" s="75"/>
      <c r="D7" s="75"/>
      <c r="E7" s="75"/>
      <c r="F7" s="245" t="s">
        <v>42</v>
      </c>
      <c r="G7" s="245"/>
      <c r="H7" s="245"/>
      <c r="I7" s="245"/>
      <c r="J7" s="245"/>
      <c r="K7" s="245"/>
      <c r="L7" s="245"/>
      <c r="M7" s="245"/>
      <c r="N7" s="246"/>
      <c r="O7" s="76" t="s">
        <v>4</v>
      </c>
      <c r="P7" s="66"/>
      <c r="Q7" s="66"/>
      <c r="R7" s="68"/>
      <c r="S7" s="247"/>
      <c r="T7" s="247"/>
      <c r="U7" s="247"/>
      <c r="V7" s="247"/>
      <c r="W7" s="247"/>
      <c r="X7" s="247"/>
      <c r="Y7" s="247"/>
      <c r="Z7" s="248"/>
      <c r="AA7" s="76" t="s">
        <v>4</v>
      </c>
      <c r="AB7" s="68"/>
      <c r="AC7" s="247"/>
      <c r="AD7" s="247"/>
      <c r="AE7" s="247"/>
      <c r="AF7" s="247"/>
      <c r="AG7" s="247"/>
      <c r="AH7" s="247"/>
      <c r="AI7" s="247"/>
      <c r="AJ7" s="248"/>
      <c r="AK7" s="67"/>
    </row>
    <row r="8" spans="1:52" ht="14.25" customHeight="1">
      <c r="A8" s="65">
        <v>140</v>
      </c>
      <c r="B8" s="74" t="s">
        <v>38</v>
      </c>
      <c r="C8" s="75"/>
      <c r="D8" s="75"/>
      <c r="E8" s="75"/>
      <c r="F8" s="245" t="s">
        <v>43</v>
      </c>
      <c r="G8" s="245"/>
      <c r="H8" s="245"/>
      <c r="I8" s="245"/>
      <c r="J8" s="245"/>
      <c r="K8" s="245"/>
      <c r="L8" s="245"/>
      <c r="M8" s="245"/>
      <c r="N8" s="246"/>
      <c r="O8" s="76" t="s">
        <v>233</v>
      </c>
      <c r="P8" s="66"/>
      <c r="Q8" s="66"/>
      <c r="R8" s="68"/>
      <c r="S8" s="247"/>
      <c r="T8" s="247"/>
      <c r="U8" s="247"/>
      <c r="V8" s="247"/>
      <c r="W8" s="247"/>
      <c r="X8" s="247"/>
      <c r="Y8" s="247"/>
      <c r="Z8" s="248"/>
      <c r="AA8" s="76" t="s">
        <v>233</v>
      </c>
      <c r="AB8" s="68"/>
      <c r="AC8" s="247"/>
      <c r="AD8" s="247"/>
      <c r="AE8" s="247"/>
      <c r="AF8" s="247"/>
      <c r="AG8" s="247"/>
      <c r="AH8" s="247"/>
      <c r="AI8" s="247"/>
      <c r="AJ8" s="248"/>
      <c r="AK8" s="67"/>
    </row>
    <row r="9" spans="1:52" ht="14.25" customHeight="1">
      <c r="A9" s="65">
        <v>150</v>
      </c>
      <c r="B9" s="74" t="s">
        <v>6</v>
      </c>
      <c r="C9" s="75"/>
      <c r="D9" s="75"/>
      <c r="E9" s="75"/>
      <c r="F9" s="245" t="s">
        <v>44</v>
      </c>
      <c r="G9" s="245"/>
      <c r="H9" s="245"/>
      <c r="I9" s="245"/>
      <c r="J9" s="245"/>
      <c r="K9" s="245"/>
      <c r="L9" s="245"/>
      <c r="M9" s="245"/>
      <c r="N9" s="246"/>
      <c r="O9" s="76" t="s">
        <v>695</v>
      </c>
      <c r="P9" s="66"/>
      <c r="Q9" s="68"/>
      <c r="R9" s="68"/>
      <c r="S9" s="247"/>
      <c r="T9" s="247"/>
      <c r="U9" s="247"/>
      <c r="V9" s="247"/>
      <c r="W9" s="247"/>
      <c r="X9" s="247"/>
      <c r="Y9" s="247"/>
      <c r="Z9" s="248"/>
      <c r="AA9" s="76" t="s">
        <v>695</v>
      </c>
      <c r="AB9" s="68"/>
      <c r="AC9" s="247"/>
      <c r="AD9" s="247"/>
      <c r="AE9" s="247"/>
      <c r="AF9" s="247"/>
      <c r="AG9" s="247"/>
      <c r="AH9" s="247"/>
      <c r="AI9" s="247"/>
      <c r="AJ9" s="248"/>
      <c r="AK9" s="67"/>
    </row>
    <row r="10" spans="1:52" ht="13.5" customHeight="1">
      <c r="A10" s="65">
        <v>160</v>
      </c>
      <c r="B10" s="74" t="s">
        <v>5</v>
      </c>
      <c r="C10" s="75"/>
      <c r="D10" s="75"/>
      <c r="E10" s="75"/>
      <c r="F10" s="245" t="s">
        <v>45</v>
      </c>
      <c r="G10" s="245"/>
      <c r="H10" s="245"/>
      <c r="I10" s="245"/>
      <c r="J10" s="245"/>
      <c r="K10" s="245"/>
      <c r="L10" s="245"/>
      <c r="M10" s="245"/>
      <c r="N10" s="246"/>
      <c r="O10" s="76" t="s">
        <v>239</v>
      </c>
      <c r="P10" s="66"/>
      <c r="Q10" s="68"/>
      <c r="R10" s="68"/>
      <c r="S10" s="247"/>
      <c r="T10" s="247"/>
      <c r="U10" s="247"/>
      <c r="V10" s="247"/>
      <c r="W10" s="247"/>
      <c r="X10" s="247"/>
      <c r="Y10" s="247"/>
      <c r="Z10" s="248"/>
      <c r="AA10" s="76" t="s">
        <v>239</v>
      </c>
      <c r="AB10" s="68"/>
      <c r="AC10" s="247"/>
      <c r="AD10" s="247"/>
      <c r="AE10" s="247"/>
      <c r="AF10" s="247"/>
      <c r="AG10" s="247"/>
      <c r="AH10" s="247"/>
      <c r="AI10" s="247"/>
      <c r="AJ10" s="248"/>
      <c r="AK10" s="67"/>
    </row>
    <row r="11" spans="1:52" ht="13.5" customHeight="1">
      <c r="A11" s="65">
        <v>170</v>
      </c>
      <c r="B11" s="74" t="s">
        <v>7</v>
      </c>
      <c r="C11" s="75"/>
      <c r="D11" s="75"/>
      <c r="E11" s="75"/>
      <c r="F11" s="245" t="s">
        <v>46</v>
      </c>
      <c r="G11" s="245"/>
      <c r="H11" s="245"/>
      <c r="I11" s="245"/>
      <c r="J11" s="245"/>
      <c r="K11" s="245"/>
      <c r="L11" s="245"/>
      <c r="M11" s="245"/>
      <c r="N11" s="246"/>
      <c r="O11" s="76" t="s">
        <v>242</v>
      </c>
      <c r="P11" s="66"/>
      <c r="Q11" s="68"/>
      <c r="R11" s="68"/>
      <c r="S11" s="247"/>
      <c r="T11" s="247"/>
      <c r="U11" s="247"/>
      <c r="V11" s="247"/>
      <c r="W11" s="247"/>
      <c r="X11" s="247"/>
      <c r="Y11" s="247"/>
      <c r="Z11" s="248"/>
      <c r="AA11" s="76" t="s">
        <v>242</v>
      </c>
      <c r="AB11" s="68"/>
      <c r="AC11" s="247"/>
      <c r="AD11" s="247"/>
      <c r="AE11" s="247"/>
      <c r="AF11" s="247"/>
      <c r="AG11" s="247"/>
      <c r="AH11" s="247"/>
      <c r="AI11" s="247"/>
      <c r="AJ11" s="248"/>
      <c r="AK11" s="67"/>
    </row>
    <row r="12" spans="1:52" ht="15" customHeight="1">
      <c r="A12" s="65">
        <v>180</v>
      </c>
      <c r="B12" s="74" t="s">
        <v>8</v>
      </c>
      <c r="C12" s="75"/>
      <c r="D12" s="75"/>
      <c r="E12" s="75"/>
      <c r="F12" s="245" t="s">
        <v>47</v>
      </c>
      <c r="G12" s="245"/>
      <c r="H12" s="245"/>
      <c r="I12" s="245"/>
      <c r="J12" s="245"/>
      <c r="K12" s="245"/>
      <c r="L12" s="245"/>
      <c r="M12" s="245"/>
      <c r="N12" s="246"/>
      <c r="O12" s="76" t="s">
        <v>689</v>
      </c>
      <c r="P12" s="66"/>
      <c r="Q12" s="68"/>
      <c r="R12" s="68"/>
      <c r="S12" s="247"/>
      <c r="T12" s="247"/>
      <c r="U12" s="247"/>
      <c r="V12" s="247"/>
      <c r="W12" s="247"/>
      <c r="X12" s="247"/>
      <c r="Y12" s="247"/>
      <c r="Z12" s="248"/>
      <c r="AA12" s="76" t="s">
        <v>689</v>
      </c>
      <c r="AB12" s="68"/>
      <c r="AC12" s="247"/>
      <c r="AD12" s="247"/>
      <c r="AE12" s="247"/>
      <c r="AF12" s="247"/>
      <c r="AG12" s="247"/>
      <c r="AH12" s="247"/>
      <c r="AI12" s="247"/>
      <c r="AJ12" s="248"/>
      <c r="AK12" s="67"/>
    </row>
    <row r="13" spans="1:52" ht="13.5" customHeight="1" thickBot="1">
      <c r="A13" s="65">
        <v>190</v>
      </c>
      <c r="B13" s="74" t="s">
        <v>1</v>
      </c>
      <c r="C13" s="75"/>
      <c r="D13" s="75"/>
      <c r="E13" s="75"/>
      <c r="F13" s="245" t="s">
        <v>108</v>
      </c>
      <c r="G13" s="245"/>
      <c r="H13" s="245"/>
      <c r="I13" s="245"/>
      <c r="J13" s="245"/>
      <c r="K13" s="245"/>
      <c r="L13" s="245"/>
      <c r="M13" s="245"/>
      <c r="N13" s="246"/>
      <c r="O13" s="76" t="s">
        <v>691</v>
      </c>
      <c r="P13" s="66"/>
      <c r="Q13" s="68"/>
      <c r="R13" s="68"/>
      <c r="S13" s="247"/>
      <c r="T13" s="247"/>
      <c r="U13" s="247"/>
      <c r="V13" s="247"/>
      <c r="W13" s="247"/>
      <c r="X13" s="247"/>
      <c r="Y13" s="247"/>
      <c r="Z13" s="248"/>
      <c r="AA13" s="76"/>
      <c r="AB13" s="68"/>
      <c r="AC13" s="249"/>
      <c r="AD13" s="249"/>
      <c r="AE13" s="249"/>
      <c r="AF13" s="249"/>
      <c r="AG13" s="249"/>
      <c r="AH13" s="249"/>
      <c r="AI13" s="249"/>
      <c r="AJ13" s="250"/>
      <c r="AK13" s="67"/>
    </row>
    <row r="14" spans="1:52" ht="15" hidden="1" customHeight="1">
      <c r="A14" s="65">
        <v>200</v>
      </c>
      <c r="B14" s="97" t="s">
        <v>9</v>
      </c>
      <c r="C14" s="96"/>
      <c r="D14" s="96"/>
      <c r="E14" s="96"/>
      <c r="F14" s="251" t="s">
        <v>48</v>
      </c>
      <c r="G14" s="251"/>
      <c r="H14" s="251"/>
      <c r="I14" s="251"/>
      <c r="J14" s="251"/>
      <c r="K14" s="251"/>
      <c r="L14" s="251"/>
      <c r="M14" s="251"/>
      <c r="N14" s="252"/>
      <c r="O14" s="97" t="s">
        <v>9</v>
      </c>
      <c r="P14" s="96"/>
      <c r="Q14" s="98"/>
      <c r="R14" s="98"/>
      <c r="S14" s="253"/>
      <c r="T14" s="253"/>
      <c r="U14" s="253"/>
      <c r="V14" s="253"/>
      <c r="W14" s="253"/>
      <c r="X14" s="253"/>
      <c r="Y14" s="253"/>
      <c r="Z14" s="254"/>
      <c r="AA14" s="97"/>
      <c r="AB14" s="98"/>
      <c r="AC14" s="255"/>
      <c r="AD14" s="255"/>
      <c r="AE14" s="255"/>
      <c r="AF14" s="255"/>
      <c r="AG14" s="255"/>
      <c r="AH14" s="255"/>
      <c r="AI14" s="255"/>
      <c r="AJ14" s="256"/>
      <c r="AK14" s="67"/>
    </row>
    <row r="15" spans="1:52" ht="13.5" hidden="1" customHeight="1" thickBot="1">
      <c r="A15" s="65">
        <v>210</v>
      </c>
      <c r="B15" s="97" t="s">
        <v>10</v>
      </c>
      <c r="C15" s="96"/>
      <c r="D15" s="96"/>
      <c r="E15" s="96"/>
      <c r="F15" s="257" t="s">
        <v>48</v>
      </c>
      <c r="G15" s="257"/>
      <c r="H15" s="257"/>
      <c r="I15" s="257"/>
      <c r="J15" s="257"/>
      <c r="K15" s="257"/>
      <c r="L15" s="257"/>
      <c r="M15" s="257"/>
      <c r="N15" s="258"/>
      <c r="O15" s="99" t="s">
        <v>10</v>
      </c>
      <c r="P15" s="100"/>
      <c r="Q15" s="101"/>
      <c r="R15" s="101"/>
      <c r="S15" s="269"/>
      <c r="T15" s="269"/>
      <c r="U15" s="269"/>
      <c r="V15" s="269"/>
      <c r="W15" s="269"/>
      <c r="X15" s="269"/>
      <c r="Y15" s="269"/>
      <c r="Z15" s="270"/>
      <c r="AA15" s="97"/>
      <c r="AB15" s="98"/>
      <c r="AC15" s="259"/>
      <c r="AD15" s="259"/>
      <c r="AE15" s="259"/>
      <c r="AF15" s="259"/>
      <c r="AG15" s="259"/>
      <c r="AH15" s="259"/>
      <c r="AI15" s="259"/>
      <c r="AJ15" s="260"/>
      <c r="AK15" s="67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7"/>
      <c r="AZ15" s="107"/>
    </row>
    <row r="16" spans="1:52" ht="17.25" customHeight="1" thickBot="1">
      <c r="A16" s="65">
        <v>220</v>
      </c>
      <c r="B16" s="271" t="s">
        <v>268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3"/>
      <c r="AK16" s="67"/>
    </row>
    <row r="17" spans="1:52" ht="9.75" customHeight="1">
      <c r="A17" s="65"/>
      <c r="B17" s="66"/>
      <c r="C17" s="66"/>
      <c r="D17" s="66"/>
      <c r="E17" s="66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6"/>
      <c r="AK17" s="67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7"/>
      <c r="AZ17" s="107"/>
    </row>
    <row r="18" spans="1:52" ht="15" customHeight="1" thickBot="1">
      <c r="A18" s="65"/>
      <c r="B18" s="274" t="s">
        <v>693</v>
      </c>
      <c r="C18" s="274"/>
      <c r="D18" s="274"/>
      <c r="E18" s="274"/>
      <c r="F18" s="274"/>
      <c r="G18" s="274"/>
      <c r="H18" s="229" t="s">
        <v>139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67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7"/>
      <c r="AZ18" s="107"/>
    </row>
    <row r="19" spans="1:52" ht="20.25" customHeight="1" thickBot="1">
      <c r="A19" s="65">
        <v>230</v>
      </c>
      <c r="B19" s="275" t="s">
        <v>937</v>
      </c>
      <c r="C19" s="276"/>
      <c r="D19" s="276"/>
      <c r="E19" s="276"/>
      <c r="F19" s="276"/>
      <c r="G19" s="277"/>
      <c r="H19" s="230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2"/>
      <c r="AK19" s="67"/>
      <c r="AN19" s="108"/>
      <c r="AO19" s="108"/>
      <c r="AP19" s="108"/>
      <c r="AQ19" s="108"/>
      <c r="AR19" s="108"/>
      <c r="AS19" s="108"/>
      <c r="AT19" s="108"/>
      <c r="AU19" s="108"/>
      <c r="AV19" s="106"/>
      <c r="AW19" s="106"/>
      <c r="AX19" s="106"/>
      <c r="AY19" s="107"/>
      <c r="AZ19" s="107"/>
    </row>
    <row r="20" spans="1:52" ht="9.9499999999999993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7"/>
      <c r="AN20" s="108"/>
      <c r="AO20" s="108"/>
      <c r="AP20" s="108"/>
      <c r="AQ20" s="108"/>
      <c r="AR20" s="108"/>
      <c r="AS20" s="108"/>
      <c r="AT20" s="108"/>
      <c r="AU20" s="108"/>
    </row>
    <row r="21" spans="1:52" ht="12" customHeight="1">
      <c r="A21" s="65"/>
      <c r="B21" s="178" t="s">
        <v>140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7"/>
      <c r="AN21" s="108"/>
      <c r="AO21" s="108"/>
      <c r="AP21" s="108"/>
      <c r="AQ21" s="108"/>
      <c r="AR21" s="108"/>
      <c r="AS21" s="108"/>
      <c r="AT21" s="108"/>
      <c r="AU21" s="108"/>
    </row>
    <row r="22" spans="1:52" ht="15" customHeight="1">
      <c r="A22" s="65">
        <v>1000</v>
      </c>
      <c r="B22" s="66" t="s">
        <v>141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06" t="s">
        <v>151</v>
      </c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5"/>
      <c r="AK22" s="67"/>
    </row>
    <row r="23" spans="1:52" ht="15" customHeight="1">
      <c r="A23" s="65">
        <v>1010</v>
      </c>
      <c r="B23" s="66" t="s">
        <v>142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233" t="s">
        <v>154</v>
      </c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5"/>
      <c r="AK23" s="67"/>
    </row>
    <row r="24" spans="1:52" ht="15" customHeight="1">
      <c r="A24" s="65">
        <v>1020</v>
      </c>
      <c r="B24" s="66" t="s">
        <v>143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236">
        <v>0</v>
      </c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8"/>
      <c r="AK24" s="67"/>
    </row>
    <row r="25" spans="1:52" ht="12" hidden="1" customHeight="1">
      <c r="A25" s="65">
        <v>1030</v>
      </c>
      <c r="B25" s="66" t="s">
        <v>491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27" t="s">
        <v>568</v>
      </c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39"/>
      <c r="AK25" s="67"/>
    </row>
    <row r="26" spans="1:52" ht="9.9499999999999993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67"/>
    </row>
    <row r="27" spans="1:52" ht="12" customHeight="1">
      <c r="A27" s="65"/>
      <c r="B27" s="179" t="s">
        <v>591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67"/>
    </row>
    <row r="28" spans="1:52" ht="15" customHeight="1">
      <c r="A28" s="65">
        <v>1040</v>
      </c>
      <c r="B28" s="66" t="s">
        <v>163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206" t="s">
        <v>745</v>
      </c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5"/>
      <c r="AK28" s="67"/>
    </row>
    <row r="29" spans="1:52" ht="15" customHeight="1">
      <c r="A29" s="65">
        <v>1050</v>
      </c>
      <c r="B29" s="66" t="s">
        <v>603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206" t="s">
        <v>604</v>
      </c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5"/>
      <c r="AK29" s="67"/>
    </row>
    <row r="30" spans="1:52" ht="15" customHeight="1">
      <c r="A30" s="65">
        <v>1060</v>
      </c>
      <c r="B30" s="66" t="s">
        <v>527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206" t="s">
        <v>535</v>
      </c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5"/>
      <c r="AK30" s="67"/>
    </row>
    <row r="31" spans="1:52" ht="15" customHeight="1">
      <c r="A31" s="65">
        <v>1070</v>
      </c>
      <c r="B31" s="66" t="s">
        <v>528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06" t="s">
        <v>507</v>
      </c>
      <c r="R31" s="204"/>
      <c r="S31" s="204"/>
      <c r="T31" s="204"/>
      <c r="U31" s="204"/>
      <c r="V31" s="204"/>
      <c r="W31" s="204"/>
      <c r="X31" s="204"/>
      <c r="Y31" s="204"/>
      <c r="Z31" s="204"/>
      <c r="AA31" s="91"/>
      <c r="AB31" s="92" t="s">
        <v>508</v>
      </c>
      <c r="AC31" s="93"/>
      <c r="AD31" s="94" t="s">
        <v>481</v>
      </c>
      <c r="AE31" s="94"/>
      <c r="AF31" s="94"/>
      <c r="AG31" s="94"/>
      <c r="AH31" s="94"/>
      <c r="AI31" s="94"/>
      <c r="AJ31" s="95"/>
      <c r="AK31" s="67"/>
    </row>
    <row r="32" spans="1:52" ht="15" customHeight="1">
      <c r="A32" s="65">
        <v>1080</v>
      </c>
      <c r="B32" s="66" t="s">
        <v>529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6" t="s">
        <v>515</v>
      </c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5"/>
      <c r="AK32" s="67"/>
    </row>
    <row r="33" spans="1:77" ht="15" customHeight="1">
      <c r="A33" s="65">
        <v>1090</v>
      </c>
      <c r="B33" s="66" t="s">
        <v>592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206" t="s">
        <v>525</v>
      </c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 t="s">
        <v>35</v>
      </c>
      <c r="AC33" s="204"/>
      <c r="AD33" s="204" t="s">
        <v>35</v>
      </c>
      <c r="AE33" s="204"/>
      <c r="AF33" s="204"/>
      <c r="AG33" s="204"/>
      <c r="AH33" s="204"/>
      <c r="AI33" s="204"/>
      <c r="AJ33" s="205"/>
      <c r="AK33" s="67"/>
      <c r="AN33" s="108"/>
      <c r="AO33" s="108"/>
      <c r="AP33" s="108"/>
      <c r="AQ33" s="108"/>
      <c r="AR33" s="108"/>
      <c r="AS33" s="108"/>
      <c r="AT33" s="108"/>
      <c r="AU33" s="108"/>
    </row>
    <row r="34" spans="1:77" ht="15" customHeight="1">
      <c r="A34" s="65">
        <v>1100</v>
      </c>
      <c r="B34" s="66" t="s">
        <v>700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206" t="s">
        <v>914</v>
      </c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5"/>
      <c r="AK34" s="67"/>
    </row>
    <row r="35" spans="1:77" ht="15" customHeight="1">
      <c r="A35" s="65">
        <v>1110</v>
      </c>
      <c r="B35" s="78" t="s">
        <v>521</v>
      </c>
      <c r="C35" s="78"/>
      <c r="D35" s="78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206" t="s">
        <v>519</v>
      </c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 t="s">
        <v>35</v>
      </c>
      <c r="AC35" s="204"/>
      <c r="AD35" s="204" t="s">
        <v>35</v>
      </c>
      <c r="AE35" s="204"/>
      <c r="AF35" s="204"/>
      <c r="AG35" s="204"/>
      <c r="AH35" s="204"/>
      <c r="AI35" s="204"/>
      <c r="AJ35" s="205"/>
      <c r="AK35" s="67"/>
    </row>
    <row r="36" spans="1:77" ht="15" customHeight="1">
      <c r="A36" s="65">
        <v>1120</v>
      </c>
      <c r="B36" s="78" t="s">
        <v>593</v>
      </c>
      <c r="C36" s="78"/>
      <c r="D36" s="78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06" t="s">
        <v>532</v>
      </c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5"/>
      <c r="AK36" s="67"/>
    </row>
    <row r="37" spans="1:77" ht="15" hidden="1" customHeight="1">
      <c r="A37" s="65">
        <v>1130</v>
      </c>
      <c r="B37" s="78" t="s">
        <v>594</v>
      </c>
      <c r="C37" s="78"/>
      <c r="D37" s="78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06" t="s">
        <v>914</v>
      </c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5"/>
      <c r="AK37" s="67"/>
      <c r="AQ37" s="108"/>
    </row>
    <row r="38" spans="1:77" s="61" customFormat="1" ht="15" customHeight="1">
      <c r="A38" s="65">
        <v>1140</v>
      </c>
      <c r="B38" s="78" t="s">
        <v>596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06" t="s">
        <v>607</v>
      </c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5"/>
      <c r="AK38" s="79"/>
      <c r="AL38" s="105"/>
      <c r="AM38" s="199"/>
      <c r="AN38" s="105"/>
      <c r="AO38" s="105"/>
      <c r="AP38" s="105"/>
      <c r="AQ38" s="108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</row>
    <row r="39" spans="1:77" ht="15" customHeight="1">
      <c r="A39" s="65">
        <v>1150</v>
      </c>
      <c r="B39" s="78" t="s">
        <v>597</v>
      </c>
      <c r="C39" s="78"/>
      <c r="D39" s="7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206" t="s">
        <v>210</v>
      </c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5"/>
      <c r="AK39" s="67"/>
      <c r="AQ39" s="108"/>
    </row>
    <row r="40" spans="1:77" ht="15" hidden="1" customHeight="1">
      <c r="A40" s="65">
        <v>1160</v>
      </c>
      <c r="B40" s="78" t="s">
        <v>598</v>
      </c>
      <c r="C40" s="78"/>
      <c r="D40" s="78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200" t="s">
        <v>540</v>
      </c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2"/>
      <c r="AK40" s="67"/>
      <c r="AQ40" s="108"/>
    </row>
    <row r="41" spans="1:77" ht="15" hidden="1" customHeight="1">
      <c r="A41" s="65">
        <v>1170</v>
      </c>
      <c r="B41" s="78" t="s">
        <v>599</v>
      </c>
      <c r="C41" s="78"/>
      <c r="D41" s="78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200">
        <v>2</v>
      </c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  <c r="AK41" s="67"/>
      <c r="AQ41" s="108"/>
    </row>
    <row r="42" spans="1:77" ht="15" hidden="1" customHeight="1">
      <c r="A42" s="65">
        <v>1180</v>
      </c>
      <c r="B42" s="78" t="s">
        <v>600</v>
      </c>
      <c r="C42" s="78"/>
      <c r="D42" s="78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00" t="s">
        <v>546</v>
      </c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2"/>
      <c r="AK42" s="67"/>
      <c r="AQ42" s="108"/>
    </row>
    <row r="43" spans="1:77" ht="15" hidden="1" customHeight="1">
      <c r="A43" s="65">
        <v>1190</v>
      </c>
      <c r="B43" s="78" t="s">
        <v>601</v>
      </c>
      <c r="C43" s="78"/>
      <c r="D43" s="78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200" t="s">
        <v>201</v>
      </c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2"/>
      <c r="AK43" s="67"/>
      <c r="AQ43" s="108"/>
    </row>
    <row r="44" spans="1:77" ht="9.9499999999999993" customHeight="1">
      <c r="A44" s="65"/>
      <c r="B44" s="78"/>
      <c r="C44" s="78"/>
      <c r="D44" s="78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67"/>
      <c r="AQ44" s="108"/>
    </row>
    <row r="45" spans="1:77" ht="12" customHeight="1">
      <c r="A45" s="65"/>
      <c r="B45" s="179" t="s">
        <v>559</v>
      </c>
      <c r="C45" s="78"/>
      <c r="D45" s="78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67"/>
      <c r="AQ45" s="108"/>
    </row>
    <row r="46" spans="1:77" ht="15" hidden="1" customHeight="1">
      <c r="A46" s="65">
        <v>1210</v>
      </c>
      <c r="B46" s="78" t="s">
        <v>555</v>
      </c>
      <c r="C46" s="78"/>
      <c r="D46" s="78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200" t="s">
        <v>200</v>
      </c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2"/>
      <c r="AK46" s="67"/>
      <c r="AP46" s="108"/>
      <c r="AQ46" s="108"/>
    </row>
    <row r="47" spans="1:77" ht="15" customHeight="1">
      <c r="A47" s="65">
        <v>1220</v>
      </c>
      <c r="B47" s="78" t="s">
        <v>556</v>
      </c>
      <c r="C47" s="78"/>
      <c r="D47" s="78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06" t="s">
        <v>200</v>
      </c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5"/>
      <c r="AK47" s="67"/>
      <c r="AP47" s="108"/>
      <c r="AQ47" s="108"/>
    </row>
    <row r="48" spans="1:77" ht="15" customHeight="1">
      <c r="A48" s="65">
        <v>1230</v>
      </c>
      <c r="B48" s="78" t="s">
        <v>557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206" t="s">
        <v>200</v>
      </c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5"/>
      <c r="AK48" s="67"/>
    </row>
    <row r="49" spans="1:40" ht="15" customHeight="1">
      <c r="A49" s="65">
        <v>1240</v>
      </c>
      <c r="B49" s="66" t="s">
        <v>558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206" t="s">
        <v>201</v>
      </c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5"/>
      <c r="AK49" s="67"/>
    </row>
    <row r="50" spans="1:40" ht="9.9499999999999993" customHeight="1">
      <c r="A50" s="65"/>
      <c r="B50" s="179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102"/>
    </row>
    <row r="51" spans="1:40" ht="12" customHeight="1">
      <c r="A51" s="65"/>
      <c r="B51" s="179" t="s">
        <v>560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102"/>
    </row>
    <row r="52" spans="1:40" ht="15" customHeight="1">
      <c r="A52" s="65">
        <v>1260</v>
      </c>
      <c r="B52" s="66" t="s">
        <v>793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06" t="s">
        <v>201</v>
      </c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5"/>
      <c r="AK52" s="67"/>
    </row>
    <row r="53" spans="1:40" ht="15" customHeight="1">
      <c r="A53" s="65">
        <v>1270</v>
      </c>
      <c r="B53" s="66" t="s">
        <v>642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206" t="s">
        <v>914</v>
      </c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5"/>
      <c r="AK53" s="67"/>
      <c r="AN53" s="108"/>
    </row>
    <row r="54" spans="1:40" ht="15" hidden="1" customHeight="1">
      <c r="A54" s="65">
        <v>1280</v>
      </c>
      <c r="B54" s="66" t="s">
        <v>644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200" t="s">
        <v>756</v>
      </c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24"/>
      <c r="AC54" s="224"/>
      <c r="AD54" s="225" t="s">
        <v>749</v>
      </c>
      <c r="AE54" s="225"/>
      <c r="AF54" s="225"/>
      <c r="AG54" s="225"/>
      <c r="AH54" s="225"/>
      <c r="AI54" s="225"/>
      <c r="AJ54" s="226"/>
      <c r="AK54" s="67"/>
      <c r="AL54" s="109"/>
    </row>
    <row r="55" spans="1:40" ht="15" hidden="1" customHeight="1">
      <c r="A55" s="65">
        <v>1290</v>
      </c>
      <c r="B55" s="66" t="s">
        <v>60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227">
        <v>24</v>
      </c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4"/>
      <c r="AC55" s="224"/>
      <c r="AD55" s="225" t="s">
        <v>750</v>
      </c>
      <c r="AE55" s="225"/>
      <c r="AF55" s="225"/>
      <c r="AG55" s="225"/>
      <c r="AH55" s="225"/>
      <c r="AI55" s="225"/>
      <c r="AJ55" s="226"/>
      <c r="AK55" s="67"/>
    </row>
    <row r="56" spans="1:40" ht="15" hidden="1" customHeight="1">
      <c r="A56" s="65">
        <v>1300</v>
      </c>
      <c r="B56" s="66" t="s">
        <v>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00" t="s">
        <v>756</v>
      </c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2"/>
      <c r="AK56" s="67"/>
    </row>
    <row r="57" spans="1:40" ht="15" hidden="1" customHeight="1">
      <c r="A57" s="65">
        <v>1310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200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2"/>
      <c r="AK57" s="67"/>
    </row>
    <row r="58" spans="1:40" ht="15" hidden="1" customHeight="1">
      <c r="A58" s="65">
        <v>1320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200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2"/>
      <c r="AK58" s="67"/>
    </row>
    <row r="59" spans="1:40" ht="15" hidden="1" customHeight="1">
      <c r="A59" s="65">
        <v>1330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200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2"/>
      <c r="AK59" s="67"/>
    </row>
    <row r="60" spans="1:40" ht="15" customHeight="1">
      <c r="A60" s="65">
        <v>1340</v>
      </c>
      <c r="B60" s="66" t="s">
        <v>172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206" t="s">
        <v>563</v>
      </c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5"/>
      <c r="AK60" s="67"/>
    </row>
    <row r="61" spans="1:40" ht="12" hidden="1" customHeight="1">
      <c r="A61" s="65">
        <v>1350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200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2"/>
      <c r="AK61" s="67"/>
    </row>
    <row r="62" spans="1:40" ht="12" hidden="1" customHeight="1">
      <c r="A62" s="65">
        <v>1360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200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2"/>
      <c r="AK62" s="67"/>
    </row>
    <row r="63" spans="1:40" ht="9.9499999999999993" customHeigh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67"/>
    </row>
    <row r="64" spans="1:40" ht="12" customHeight="1">
      <c r="A64" s="65"/>
      <c r="B64" s="179" t="s">
        <v>645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67"/>
    </row>
    <row r="65" spans="1:47" ht="15" customHeight="1">
      <c r="A65" s="65">
        <v>1370</v>
      </c>
      <c r="B65" s="66" t="s">
        <v>646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203" t="s">
        <v>158</v>
      </c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94"/>
      <c r="AD65" s="94" t="str">
        <f>IF(ISNUMBER(FIND("Special",Q65)),"RAL:","")</f>
        <v/>
      </c>
      <c r="AE65" s="204"/>
      <c r="AF65" s="204"/>
      <c r="AG65" s="204"/>
      <c r="AH65" s="204"/>
      <c r="AI65" s="204"/>
      <c r="AJ65" s="205"/>
      <c r="AK65" s="67"/>
      <c r="AM65" s="199" t="str">
        <f>IF(Q22="Im Außenbereich","Bitte denken Sie daran, die Oberflächenbehandlung für den Außenbereich zu wählen.", "")</f>
        <v/>
      </c>
    </row>
    <row r="66" spans="1:47" ht="15" customHeight="1">
      <c r="A66" s="65">
        <v>1380</v>
      </c>
      <c r="B66" s="66" t="s">
        <v>647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203" t="s">
        <v>674</v>
      </c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94"/>
      <c r="AD66" s="94" t="str">
        <f>IF(ISNUMBER(FIND("Special",Q66)),"RAL:","")</f>
        <v/>
      </c>
      <c r="AE66" s="204"/>
      <c r="AF66" s="204"/>
      <c r="AG66" s="204"/>
      <c r="AH66" s="204"/>
      <c r="AI66" s="204"/>
      <c r="AJ66" s="205"/>
      <c r="AK66" s="67"/>
      <c r="AM66" s="199" t="str">
        <f>IF(Q22="Im Außenbereich","Bitte denken Sie daran, die Oberflächenbehandlung für den Außenbereich zu wählen.", "")</f>
        <v/>
      </c>
    </row>
    <row r="67" spans="1:47" ht="15" customHeight="1">
      <c r="A67" s="65">
        <v>1390</v>
      </c>
      <c r="B67" s="66" t="s">
        <v>648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203" t="s">
        <v>158</v>
      </c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94"/>
      <c r="AD67" s="94" t="str">
        <f>IF(ISNUMBER(FIND("Special",Q67)),"RAL:","")</f>
        <v/>
      </c>
      <c r="AE67" s="204"/>
      <c r="AF67" s="204"/>
      <c r="AG67" s="204"/>
      <c r="AH67" s="204"/>
      <c r="AI67" s="204"/>
      <c r="AJ67" s="205"/>
      <c r="AK67" s="67"/>
      <c r="AM67" s="199" t="str">
        <f>IF(Q22="Im Außenbereich","Bitte denken Sie daran, die Oberflächenbehandlung für den Außenbereich zu wählen.", "")</f>
        <v/>
      </c>
    </row>
    <row r="68" spans="1:47" ht="15" customHeight="1">
      <c r="A68" s="65">
        <v>1400</v>
      </c>
      <c r="B68" s="66" t="s">
        <v>649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203" t="s">
        <v>158</v>
      </c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94"/>
      <c r="AD68" s="94" t="str">
        <f>IF(ISNUMBER(FIND("Special",Q68)),"RAL:","")</f>
        <v/>
      </c>
      <c r="AE68" s="204"/>
      <c r="AF68" s="204"/>
      <c r="AG68" s="204"/>
      <c r="AH68" s="204"/>
      <c r="AI68" s="204"/>
      <c r="AJ68" s="205"/>
      <c r="AK68" s="67"/>
      <c r="AM68" s="199" t="str">
        <f>IF(Q22="Im Außenbereich","Bitte denken Sie daran, die Oberflächenbehandlung für den Außenbereich zu wählen.", "")</f>
        <v/>
      </c>
    </row>
    <row r="69" spans="1:47" ht="9.9499999999999993" customHeight="1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7"/>
    </row>
    <row r="70" spans="1:47" ht="12" customHeight="1">
      <c r="A70" s="65"/>
      <c r="B70" s="179" t="s">
        <v>181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7"/>
    </row>
    <row r="71" spans="1:47" ht="15" customHeight="1">
      <c r="A71" s="65">
        <v>1430</v>
      </c>
      <c r="B71" s="66" t="s">
        <v>182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206" t="s">
        <v>582</v>
      </c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5"/>
      <c r="AK71" s="67"/>
    </row>
    <row r="72" spans="1:47" ht="15" customHeight="1">
      <c r="A72" s="65">
        <v>1440</v>
      </c>
      <c r="B72" s="66" t="s">
        <v>576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206" t="s">
        <v>662</v>
      </c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5"/>
      <c r="AK72" s="67"/>
    </row>
    <row r="73" spans="1:47" ht="15" customHeight="1">
      <c r="A73" s="65">
        <v>1450</v>
      </c>
      <c r="B73" s="66" t="s">
        <v>577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206" t="s">
        <v>200</v>
      </c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5"/>
      <c r="AK73" s="67"/>
    </row>
    <row r="74" spans="1:47" ht="15" hidden="1" customHeight="1">
      <c r="A74" s="65">
        <v>1460</v>
      </c>
      <c r="B74" s="66" t="s">
        <v>575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200" t="s">
        <v>668</v>
      </c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2"/>
      <c r="AK74" s="67"/>
    </row>
    <row r="75" spans="1:47" ht="15" hidden="1" customHeight="1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200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2"/>
      <c r="AK75" s="67"/>
    </row>
    <row r="76" spans="1:47" ht="15" hidden="1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200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2"/>
      <c r="AK76" s="67"/>
    </row>
    <row r="77" spans="1:47" ht="13.5" hidden="1" customHeight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200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2"/>
      <c r="AK77" s="67"/>
    </row>
    <row r="78" spans="1:47" ht="9.9499999999999993" customHeight="1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7"/>
    </row>
    <row r="79" spans="1:47" ht="13.5" customHeight="1">
      <c r="A79" s="65"/>
      <c r="B79" s="179" t="s">
        <v>186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7"/>
      <c r="AN79" s="108"/>
      <c r="AO79" s="108"/>
      <c r="AP79" s="108"/>
      <c r="AQ79" s="108"/>
      <c r="AR79" s="108"/>
      <c r="AS79" s="108"/>
      <c r="AT79" s="108"/>
      <c r="AU79" s="108"/>
    </row>
    <row r="80" spans="1:47" ht="5.25" customHeight="1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81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7"/>
      <c r="AN80" s="108"/>
      <c r="AO80" s="108"/>
      <c r="AP80" s="108"/>
      <c r="AQ80" s="108"/>
      <c r="AR80" s="108"/>
      <c r="AS80" s="108"/>
      <c r="AT80" s="108"/>
      <c r="AU80" s="108"/>
    </row>
    <row r="81" spans="1:50" ht="13.5" customHeight="1">
      <c r="A81" s="65">
        <v>1480</v>
      </c>
      <c r="B81" s="215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7"/>
      <c r="AK81" s="67"/>
      <c r="AN81" s="108"/>
      <c r="AO81" s="108"/>
      <c r="AP81" s="108"/>
      <c r="AQ81" s="108"/>
      <c r="AR81" s="108"/>
      <c r="AS81" s="108"/>
      <c r="AT81" s="108"/>
      <c r="AU81" s="108"/>
    </row>
    <row r="82" spans="1:50" ht="13.5" customHeight="1">
      <c r="A82" s="65"/>
      <c r="B82" s="218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20"/>
      <c r="AK82" s="67"/>
      <c r="AN82" s="108"/>
      <c r="AO82" s="108"/>
      <c r="AP82" s="108"/>
      <c r="AQ82" s="108"/>
      <c r="AR82" s="108"/>
      <c r="AS82" s="108"/>
      <c r="AT82" s="108"/>
      <c r="AU82" s="108"/>
    </row>
    <row r="83" spans="1:50" ht="13.5" customHeight="1">
      <c r="A83" s="65"/>
      <c r="B83" s="218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20"/>
      <c r="AK83" s="67"/>
      <c r="AN83" s="108"/>
      <c r="AO83" s="108"/>
      <c r="AP83" s="108"/>
      <c r="AQ83" s="108"/>
      <c r="AR83" s="108"/>
      <c r="AS83" s="108"/>
      <c r="AT83" s="108"/>
      <c r="AU83" s="108"/>
    </row>
    <row r="84" spans="1:50" ht="13.5" customHeight="1">
      <c r="A84" s="65"/>
      <c r="B84" s="218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20"/>
      <c r="AK84" s="67"/>
      <c r="AN84" s="108"/>
      <c r="AO84" s="108"/>
      <c r="AP84" s="108"/>
      <c r="AQ84" s="108"/>
      <c r="AR84" s="108"/>
      <c r="AS84" s="108"/>
      <c r="AT84" s="108"/>
      <c r="AU84" s="108"/>
    </row>
    <row r="85" spans="1:50" ht="13.5" hidden="1" customHeight="1">
      <c r="A85" s="65"/>
      <c r="B85" s="218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20"/>
      <c r="AK85" s="67"/>
      <c r="AN85" s="108"/>
      <c r="AO85" s="108"/>
      <c r="AS85" s="104"/>
      <c r="AT85" s="104"/>
      <c r="AU85" s="104"/>
      <c r="AV85" s="104"/>
      <c r="AW85" s="104"/>
      <c r="AX85" s="104"/>
    </row>
    <row r="86" spans="1:50" ht="13.5" customHeight="1">
      <c r="A86" s="65"/>
      <c r="B86" s="221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3"/>
      <c r="AK86" s="67"/>
      <c r="AN86" s="108"/>
      <c r="AO86" s="108"/>
      <c r="AS86" s="104"/>
      <c r="AT86" s="104"/>
      <c r="AU86" s="104"/>
      <c r="AV86" s="104"/>
      <c r="AW86" s="104"/>
      <c r="AX86" s="104"/>
    </row>
    <row r="87" spans="1:50" ht="6.9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7"/>
      <c r="AN87" s="108"/>
      <c r="AO87" s="108"/>
      <c r="AS87" s="104"/>
      <c r="AT87" s="104"/>
      <c r="AU87" s="104"/>
      <c r="AV87" s="104"/>
      <c r="AW87" s="104"/>
      <c r="AX87" s="104"/>
    </row>
    <row r="88" spans="1:50" ht="19.5" customHeight="1">
      <c r="A88" s="65">
        <v>240</v>
      </c>
      <c r="B88" s="66" t="s">
        <v>479</v>
      </c>
      <c r="C88" s="66"/>
      <c r="D88" s="66"/>
      <c r="E88" s="66"/>
      <c r="F88" s="66"/>
      <c r="G88" s="66"/>
      <c r="H88" s="213" t="s">
        <v>456</v>
      </c>
      <c r="I88" s="214"/>
      <c r="J88" s="214"/>
      <c r="K88" s="214"/>
      <c r="L88" s="210" t="s">
        <v>568</v>
      </c>
      <c r="M88" s="211"/>
      <c r="N88" s="212">
        <v>2019</v>
      </c>
      <c r="O88" s="212"/>
      <c r="P88" s="211"/>
      <c r="Q88" s="66"/>
      <c r="R88" s="66"/>
      <c r="S88" s="66"/>
      <c r="T88" s="66"/>
      <c r="U88" s="66"/>
      <c r="V88" s="175" t="s">
        <v>590</v>
      </c>
      <c r="W88" s="66"/>
      <c r="X88" s="66"/>
      <c r="Y88" s="66"/>
      <c r="Z88" s="207"/>
      <c r="AA88" s="208"/>
      <c r="AB88" s="208"/>
      <c r="AC88" s="208"/>
      <c r="AD88" s="208"/>
      <c r="AE88" s="208"/>
      <c r="AF88" s="208"/>
      <c r="AG88" s="208"/>
      <c r="AH88" s="208"/>
      <c r="AI88" s="208"/>
      <c r="AJ88" s="209"/>
      <c r="AK88" s="67"/>
      <c r="AN88" s="108"/>
      <c r="AO88" s="108"/>
      <c r="AS88" s="104"/>
      <c r="AT88" s="104"/>
      <c r="AU88" s="104"/>
      <c r="AV88" s="104"/>
      <c r="AW88" s="104"/>
      <c r="AX88" s="104"/>
    </row>
    <row r="89" spans="1:50" ht="12" customHeight="1" thickBot="1">
      <c r="A89" s="83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82"/>
      <c r="AN89" s="108"/>
      <c r="AO89" s="108"/>
      <c r="AS89" s="104"/>
      <c r="AT89" s="104"/>
      <c r="AU89" s="104"/>
      <c r="AV89" s="104"/>
      <c r="AW89" s="104"/>
      <c r="AX89" s="104"/>
    </row>
    <row r="90" spans="1:50" s="104" customFormat="1" ht="13.5" customHeight="1">
      <c r="A90" s="103"/>
      <c r="AM90" s="199"/>
      <c r="AN90" s="105"/>
      <c r="AO90" s="105"/>
      <c r="AP90" s="105"/>
      <c r="AQ90" s="105"/>
      <c r="AR90" s="105"/>
    </row>
    <row r="91" spans="1:50" s="104" customFormat="1" ht="13.5" customHeight="1">
      <c r="A91" s="103"/>
      <c r="AM91" s="199"/>
      <c r="AN91" s="105"/>
      <c r="AO91" s="105"/>
      <c r="AP91" s="105"/>
      <c r="AQ91" s="105"/>
      <c r="AR91" s="105"/>
    </row>
    <row r="92" spans="1:50" s="104" customFormat="1" ht="20.25" customHeight="1">
      <c r="A92" s="103"/>
      <c r="AM92" s="199"/>
      <c r="AN92" s="105"/>
      <c r="AO92" s="105"/>
      <c r="AP92" s="105"/>
      <c r="AQ92" s="105"/>
      <c r="AR92" s="105"/>
    </row>
    <row r="93" spans="1:50" s="104" customFormat="1" ht="13.5" customHeight="1">
      <c r="A93" s="103"/>
      <c r="AM93" s="199"/>
      <c r="AN93" s="105"/>
      <c r="AO93" s="105"/>
      <c r="AP93" s="105"/>
      <c r="AQ93" s="105"/>
      <c r="AR93" s="105"/>
    </row>
    <row r="94" spans="1:50" s="104" customFormat="1" ht="13.5" customHeight="1">
      <c r="A94" s="103"/>
      <c r="AM94" s="199"/>
      <c r="AN94" s="105"/>
      <c r="AO94" s="105"/>
      <c r="AP94" s="105"/>
      <c r="AQ94" s="105"/>
      <c r="AR94" s="105"/>
    </row>
    <row r="95" spans="1:50" s="104" customFormat="1" ht="13.5" customHeight="1">
      <c r="A95" s="103"/>
      <c r="AM95" s="199"/>
      <c r="AN95" s="105"/>
      <c r="AO95" s="105"/>
      <c r="AP95" s="105"/>
      <c r="AQ95" s="105"/>
      <c r="AR95" s="105"/>
    </row>
    <row r="96" spans="1:50" s="104" customFormat="1" ht="13.5" customHeight="1">
      <c r="A96" s="103"/>
      <c r="AM96" s="199"/>
      <c r="AN96" s="105"/>
      <c r="AO96" s="105"/>
      <c r="AP96" s="105"/>
      <c r="AQ96" s="105"/>
      <c r="AR96" s="105"/>
    </row>
    <row r="97" spans="1:44" s="104" customFormat="1" ht="13.5" customHeight="1">
      <c r="A97" s="103"/>
      <c r="AM97" s="199"/>
      <c r="AN97" s="105"/>
      <c r="AO97" s="105"/>
      <c r="AP97" s="105"/>
      <c r="AQ97" s="105"/>
      <c r="AR97" s="105"/>
    </row>
    <row r="98" spans="1:44" s="104" customFormat="1" ht="13.5" customHeight="1">
      <c r="A98" s="103"/>
      <c r="AM98" s="199"/>
      <c r="AN98" s="105"/>
      <c r="AO98" s="105"/>
      <c r="AP98" s="105"/>
      <c r="AQ98" s="105"/>
      <c r="AR98" s="105"/>
    </row>
    <row r="99" spans="1:44" s="104" customFormat="1" ht="13.5" customHeight="1">
      <c r="A99" s="103"/>
      <c r="AM99" s="199"/>
      <c r="AN99" s="105"/>
      <c r="AO99" s="105"/>
      <c r="AP99" s="105"/>
      <c r="AQ99" s="105"/>
      <c r="AR99" s="105"/>
    </row>
    <row r="100" spans="1:44" s="104" customFormat="1" ht="13.5" customHeight="1">
      <c r="A100" s="103"/>
      <c r="AM100" s="199"/>
      <c r="AN100" s="105"/>
      <c r="AO100" s="105"/>
      <c r="AP100" s="105"/>
      <c r="AQ100" s="105"/>
      <c r="AR100" s="105"/>
    </row>
    <row r="101" spans="1:44" s="104" customFormat="1" ht="13.5" customHeight="1">
      <c r="A101" s="103"/>
      <c r="AM101" s="199"/>
      <c r="AN101" s="105"/>
      <c r="AO101" s="105"/>
      <c r="AP101" s="105"/>
      <c r="AQ101" s="105"/>
      <c r="AR101" s="105"/>
    </row>
    <row r="102" spans="1:44" s="104" customFormat="1" ht="13.5" customHeight="1">
      <c r="A102" s="103"/>
      <c r="AM102" s="199"/>
      <c r="AN102" s="105"/>
      <c r="AO102" s="105"/>
      <c r="AP102" s="105"/>
      <c r="AQ102" s="105"/>
      <c r="AR102" s="105"/>
    </row>
    <row r="103" spans="1:44" s="104" customFormat="1" ht="13.5" customHeight="1">
      <c r="A103" s="103"/>
      <c r="AM103" s="199"/>
      <c r="AN103" s="105"/>
      <c r="AO103" s="105"/>
      <c r="AP103" s="105"/>
      <c r="AQ103" s="105"/>
      <c r="AR103" s="105"/>
    </row>
    <row r="104" spans="1:44" s="104" customFormat="1" ht="13.5" customHeight="1">
      <c r="A104" s="103"/>
      <c r="AM104" s="199"/>
      <c r="AN104" s="105"/>
      <c r="AO104" s="105"/>
      <c r="AP104" s="105"/>
      <c r="AQ104" s="105"/>
      <c r="AR104" s="105"/>
    </row>
    <row r="105" spans="1:44" s="104" customFormat="1" ht="13.5" customHeight="1">
      <c r="A105" s="103"/>
      <c r="AM105" s="199"/>
      <c r="AN105" s="105"/>
      <c r="AO105" s="105"/>
      <c r="AP105" s="105"/>
      <c r="AQ105" s="105"/>
      <c r="AR105" s="105"/>
    </row>
    <row r="106" spans="1:44" s="104" customFormat="1" ht="13.5" customHeight="1">
      <c r="A106" s="103"/>
      <c r="AM106" s="199"/>
      <c r="AN106" s="105"/>
      <c r="AO106" s="105"/>
      <c r="AP106" s="105"/>
      <c r="AQ106" s="105"/>
      <c r="AR106" s="105"/>
    </row>
    <row r="107" spans="1:44" s="104" customFormat="1" ht="13.5" customHeight="1">
      <c r="A107" s="103"/>
      <c r="AM107" s="199"/>
      <c r="AN107" s="105"/>
      <c r="AO107" s="105"/>
      <c r="AP107" s="105"/>
      <c r="AQ107" s="105"/>
      <c r="AR107" s="105"/>
    </row>
    <row r="108" spans="1:44" s="104" customFormat="1" ht="13.5" customHeight="1">
      <c r="A108" s="103"/>
      <c r="AM108" s="199"/>
      <c r="AN108" s="105"/>
      <c r="AO108" s="105"/>
      <c r="AP108" s="105"/>
      <c r="AQ108" s="105"/>
      <c r="AR108" s="105"/>
    </row>
    <row r="109" spans="1:44" s="104" customFormat="1" ht="13.5" customHeight="1">
      <c r="A109" s="103"/>
      <c r="AM109" s="199"/>
      <c r="AN109" s="105"/>
      <c r="AO109" s="105"/>
      <c r="AP109" s="105"/>
      <c r="AQ109" s="105"/>
      <c r="AR109" s="105"/>
    </row>
    <row r="110" spans="1:44" s="104" customFormat="1" ht="13.5" customHeight="1">
      <c r="A110" s="103"/>
      <c r="AM110" s="199"/>
      <c r="AN110" s="105"/>
      <c r="AO110" s="105"/>
      <c r="AP110" s="105"/>
      <c r="AQ110" s="105"/>
      <c r="AR110" s="105"/>
    </row>
    <row r="111" spans="1:44" s="104" customFormat="1" ht="13.5" customHeight="1">
      <c r="A111" s="103"/>
      <c r="AM111" s="199"/>
      <c r="AN111" s="105"/>
      <c r="AO111" s="105"/>
      <c r="AP111" s="105"/>
      <c r="AQ111" s="105"/>
      <c r="AR111" s="105"/>
    </row>
    <row r="112" spans="1:44" s="104" customFormat="1" ht="13.5" customHeight="1">
      <c r="A112" s="103"/>
      <c r="AM112" s="199"/>
      <c r="AN112" s="105"/>
      <c r="AO112" s="105"/>
      <c r="AP112" s="105"/>
      <c r="AQ112" s="105"/>
      <c r="AR112" s="105"/>
    </row>
    <row r="113" spans="1:44" s="104" customFormat="1" ht="13.5" customHeight="1">
      <c r="A113" s="103"/>
      <c r="AM113" s="199"/>
      <c r="AN113" s="105"/>
      <c r="AO113" s="105"/>
      <c r="AP113" s="105"/>
      <c r="AQ113" s="105"/>
      <c r="AR113" s="105"/>
    </row>
    <row r="114" spans="1:44" s="104" customFormat="1" ht="13.5" customHeight="1">
      <c r="A114" s="103"/>
      <c r="AM114" s="199"/>
      <c r="AN114" s="105"/>
      <c r="AO114" s="105"/>
      <c r="AP114" s="105"/>
      <c r="AQ114" s="105"/>
      <c r="AR114" s="105"/>
    </row>
    <row r="115" spans="1:44" s="104" customFormat="1" ht="13.5" customHeight="1">
      <c r="A115" s="103"/>
      <c r="AM115" s="199"/>
      <c r="AN115" s="105"/>
      <c r="AO115" s="105"/>
      <c r="AP115" s="105"/>
      <c r="AQ115" s="105"/>
      <c r="AR115" s="105"/>
    </row>
    <row r="116" spans="1:44" s="104" customFormat="1" ht="13.5" customHeight="1">
      <c r="A116" s="103"/>
      <c r="AM116" s="199"/>
      <c r="AN116" s="105"/>
      <c r="AO116" s="105"/>
      <c r="AP116" s="105"/>
      <c r="AQ116" s="105"/>
      <c r="AR116" s="105"/>
    </row>
    <row r="117" spans="1:44" s="104" customFormat="1" ht="13.5" customHeight="1">
      <c r="A117" s="103"/>
      <c r="AM117" s="199"/>
      <c r="AN117" s="105"/>
      <c r="AO117" s="105"/>
      <c r="AP117" s="105"/>
      <c r="AQ117" s="105"/>
      <c r="AR117" s="105"/>
    </row>
    <row r="118" spans="1:44" s="104" customFormat="1" ht="13.5" customHeight="1">
      <c r="A118" s="103"/>
      <c r="AM118" s="199"/>
      <c r="AN118" s="105"/>
      <c r="AO118" s="105"/>
      <c r="AP118" s="105"/>
      <c r="AQ118" s="105"/>
      <c r="AR118" s="105"/>
    </row>
    <row r="119" spans="1:44" s="104" customFormat="1" ht="13.5" customHeight="1">
      <c r="A119" s="103"/>
      <c r="AM119" s="199"/>
      <c r="AN119" s="105"/>
      <c r="AO119" s="105"/>
      <c r="AP119" s="105"/>
      <c r="AQ119" s="105"/>
      <c r="AR119" s="105"/>
    </row>
    <row r="120" spans="1:44" s="104" customFormat="1" ht="13.5" customHeight="1">
      <c r="A120" s="103"/>
      <c r="AM120" s="199"/>
      <c r="AN120" s="105"/>
      <c r="AO120" s="105"/>
      <c r="AP120" s="105"/>
      <c r="AQ120" s="105"/>
      <c r="AR120" s="105"/>
    </row>
    <row r="121" spans="1:44" s="104" customFormat="1" ht="13.5" customHeight="1">
      <c r="A121" s="103"/>
      <c r="AM121" s="199"/>
      <c r="AN121" s="105"/>
      <c r="AO121" s="105"/>
      <c r="AP121" s="105"/>
      <c r="AQ121" s="105"/>
      <c r="AR121" s="105"/>
    </row>
    <row r="122" spans="1:44" s="104" customFormat="1" ht="13.5" customHeight="1">
      <c r="A122" s="103"/>
      <c r="AM122" s="199"/>
      <c r="AN122" s="105"/>
      <c r="AO122" s="105"/>
      <c r="AP122" s="105"/>
      <c r="AQ122" s="105"/>
      <c r="AR122" s="105"/>
    </row>
    <row r="123" spans="1:44" s="104" customFormat="1" ht="13.5" customHeight="1">
      <c r="A123" s="103"/>
      <c r="AM123" s="199"/>
      <c r="AN123" s="105"/>
      <c r="AO123" s="105"/>
      <c r="AP123" s="105"/>
      <c r="AQ123" s="105"/>
      <c r="AR123" s="105"/>
    </row>
    <row r="124" spans="1:44" s="104" customFormat="1" ht="13.5" customHeight="1">
      <c r="A124" s="103"/>
      <c r="AM124" s="199"/>
      <c r="AN124" s="105"/>
      <c r="AO124" s="105"/>
      <c r="AP124" s="105"/>
      <c r="AQ124" s="105"/>
      <c r="AR124" s="105"/>
    </row>
    <row r="125" spans="1:44" s="104" customFormat="1" ht="13.5" customHeight="1">
      <c r="A125" s="103"/>
      <c r="AM125" s="199"/>
      <c r="AN125" s="105"/>
      <c r="AO125" s="105"/>
      <c r="AP125" s="105"/>
      <c r="AQ125" s="105"/>
      <c r="AR125" s="105"/>
    </row>
    <row r="126" spans="1:44" s="104" customFormat="1" ht="13.5" customHeight="1">
      <c r="A126" s="103"/>
      <c r="AM126" s="199"/>
      <c r="AN126" s="105"/>
      <c r="AO126" s="105"/>
      <c r="AP126" s="105"/>
      <c r="AQ126" s="105"/>
      <c r="AR126" s="105"/>
    </row>
    <row r="127" spans="1:44" s="104" customFormat="1" ht="13.5" customHeight="1">
      <c r="A127" s="103"/>
      <c r="AM127" s="199"/>
      <c r="AN127" s="105"/>
      <c r="AO127" s="105"/>
      <c r="AP127" s="105"/>
      <c r="AQ127" s="105"/>
      <c r="AR127" s="105"/>
    </row>
    <row r="128" spans="1:44" s="104" customFormat="1" ht="13.5" customHeight="1">
      <c r="A128" s="103"/>
      <c r="AM128" s="199"/>
      <c r="AN128" s="105"/>
      <c r="AO128" s="105"/>
      <c r="AP128" s="105"/>
      <c r="AQ128" s="105"/>
      <c r="AR128" s="105"/>
    </row>
    <row r="129" spans="1:44" s="104" customFormat="1" ht="13.5" customHeight="1">
      <c r="A129" s="103"/>
      <c r="AM129" s="199"/>
      <c r="AN129" s="105"/>
      <c r="AO129" s="105"/>
      <c r="AP129" s="105"/>
      <c r="AQ129" s="105"/>
      <c r="AR129" s="105"/>
    </row>
    <row r="130" spans="1:44" s="104" customFormat="1" ht="13.5" customHeight="1">
      <c r="A130" s="103"/>
      <c r="AM130" s="199"/>
      <c r="AN130" s="105"/>
      <c r="AO130" s="105"/>
      <c r="AP130" s="105"/>
      <c r="AQ130" s="105"/>
      <c r="AR130" s="105"/>
    </row>
    <row r="131" spans="1:44" s="104" customFormat="1" ht="13.5" customHeight="1">
      <c r="A131" s="103"/>
      <c r="AM131" s="199"/>
      <c r="AN131" s="105"/>
      <c r="AO131" s="105"/>
      <c r="AP131" s="105"/>
      <c r="AQ131" s="105"/>
      <c r="AR131" s="105"/>
    </row>
    <row r="132" spans="1:44" s="104" customFormat="1" ht="13.5" customHeight="1">
      <c r="A132" s="103"/>
      <c r="AM132" s="199"/>
      <c r="AN132" s="105"/>
      <c r="AO132" s="105"/>
      <c r="AP132" s="105"/>
      <c r="AQ132" s="105"/>
      <c r="AR132" s="105"/>
    </row>
    <row r="133" spans="1:44" s="104" customFormat="1" ht="13.5" customHeight="1">
      <c r="A133" s="103"/>
      <c r="AM133" s="199"/>
      <c r="AN133" s="105"/>
      <c r="AO133" s="105"/>
      <c r="AP133" s="105"/>
      <c r="AQ133" s="105"/>
      <c r="AR133" s="105"/>
    </row>
    <row r="134" spans="1:44" s="104" customFormat="1" ht="13.5" customHeight="1">
      <c r="A134" s="103"/>
      <c r="AM134" s="199"/>
      <c r="AN134" s="105"/>
      <c r="AO134" s="105"/>
      <c r="AP134" s="105"/>
      <c r="AQ134" s="105"/>
      <c r="AR134" s="105"/>
    </row>
    <row r="135" spans="1:44" s="104" customFormat="1" ht="13.5" customHeight="1">
      <c r="A135" s="103"/>
      <c r="AM135" s="199"/>
      <c r="AN135" s="105"/>
      <c r="AO135" s="105"/>
      <c r="AP135" s="105"/>
      <c r="AQ135" s="105"/>
      <c r="AR135" s="105"/>
    </row>
    <row r="136" spans="1:44" s="104" customFormat="1" ht="13.5" customHeight="1">
      <c r="A136" s="103"/>
      <c r="AM136" s="199"/>
      <c r="AN136" s="105"/>
      <c r="AO136" s="105"/>
      <c r="AP136" s="105"/>
      <c r="AQ136" s="105"/>
      <c r="AR136" s="105"/>
    </row>
    <row r="137" spans="1:44" s="104" customFormat="1" ht="13.5" customHeight="1">
      <c r="A137" s="103"/>
      <c r="AM137" s="199"/>
      <c r="AN137" s="105"/>
      <c r="AO137" s="105"/>
      <c r="AP137" s="105"/>
      <c r="AQ137" s="105"/>
      <c r="AR137" s="105"/>
    </row>
    <row r="138" spans="1:44" s="104" customFormat="1" ht="13.5" customHeight="1">
      <c r="A138" s="103"/>
      <c r="AM138" s="199"/>
      <c r="AN138" s="105"/>
      <c r="AO138" s="105"/>
      <c r="AP138" s="105"/>
      <c r="AQ138" s="105"/>
      <c r="AR138" s="105"/>
    </row>
    <row r="139" spans="1:44" s="104" customFormat="1" ht="13.5" customHeight="1">
      <c r="A139" s="103"/>
      <c r="AM139" s="199"/>
      <c r="AN139" s="105"/>
      <c r="AO139" s="105"/>
      <c r="AP139" s="105"/>
      <c r="AQ139" s="105"/>
      <c r="AR139" s="105"/>
    </row>
    <row r="140" spans="1:44" s="104" customFormat="1" ht="13.5" customHeight="1">
      <c r="A140" s="103"/>
      <c r="AM140" s="199"/>
      <c r="AN140" s="105"/>
      <c r="AO140" s="105"/>
      <c r="AP140" s="105"/>
      <c r="AQ140" s="105"/>
      <c r="AR140" s="105"/>
    </row>
    <row r="141" spans="1:44" s="104" customFormat="1" ht="13.5" customHeight="1">
      <c r="A141" s="103"/>
      <c r="AM141" s="199"/>
      <c r="AN141" s="105"/>
      <c r="AO141" s="105"/>
      <c r="AP141" s="105"/>
      <c r="AQ141" s="105"/>
      <c r="AR141" s="105"/>
    </row>
    <row r="142" spans="1:44" s="104" customFormat="1" ht="13.5" customHeight="1">
      <c r="A142" s="103"/>
      <c r="AM142" s="199"/>
      <c r="AN142" s="105"/>
      <c r="AO142" s="105"/>
      <c r="AP142" s="105"/>
      <c r="AQ142" s="105"/>
      <c r="AR142" s="105"/>
    </row>
    <row r="143" spans="1:44" s="104" customFormat="1" ht="13.5" customHeight="1">
      <c r="A143" s="103"/>
      <c r="AM143" s="199"/>
      <c r="AN143" s="105"/>
      <c r="AO143" s="105"/>
      <c r="AP143" s="105"/>
      <c r="AQ143" s="105"/>
      <c r="AR143" s="105"/>
    </row>
    <row r="144" spans="1:44" s="104" customFormat="1" ht="13.5" customHeight="1">
      <c r="A144" s="103"/>
      <c r="AM144" s="199"/>
      <c r="AN144" s="105"/>
      <c r="AO144" s="105"/>
      <c r="AP144" s="105"/>
      <c r="AQ144" s="105"/>
      <c r="AR144" s="105"/>
    </row>
    <row r="145" spans="1:44" s="104" customFormat="1" ht="13.5" customHeight="1">
      <c r="A145" s="103"/>
      <c r="AM145" s="199"/>
      <c r="AN145" s="105"/>
      <c r="AO145" s="105"/>
      <c r="AP145" s="105"/>
      <c r="AQ145" s="105"/>
      <c r="AR145" s="105"/>
    </row>
    <row r="146" spans="1:44" s="104" customFormat="1" ht="13.5" customHeight="1">
      <c r="A146" s="103"/>
      <c r="AM146" s="199"/>
      <c r="AN146" s="105"/>
      <c r="AO146" s="105"/>
      <c r="AP146" s="105"/>
      <c r="AQ146" s="105"/>
      <c r="AR146" s="105"/>
    </row>
    <row r="147" spans="1:44" s="104" customFormat="1" ht="13.5" customHeight="1">
      <c r="A147" s="103"/>
      <c r="AM147" s="199"/>
      <c r="AN147" s="105"/>
      <c r="AO147" s="105"/>
      <c r="AP147" s="105"/>
      <c r="AQ147" s="105"/>
      <c r="AR147" s="105"/>
    </row>
    <row r="148" spans="1:44" s="104" customFormat="1" ht="13.5" customHeight="1">
      <c r="A148" s="103"/>
      <c r="AM148" s="199"/>
      <c r="AN148" s="105"/>
      <c r="AO148" s="105"/>
      <c r="AP148" s="105"/>
      <c r="AQ148" s="105"/>
      <c r="AR148" s="105"/>
    </row>
    <row r="149" spans="1:44" s="104" customFormat="1" ht="13.5" customHeight="1">
      <c r="A149" s="103"/>
      <c r="AM149" s="199"/>
      <c r="AN149" s="105"/>
      <c r="AO149" s="105"/>
      <c r="AP149" s="105"/>
      <c r="AQ149" s="105"/>
      <c r="AR149" s="105"/>
    </row>
    <row r="150" spans="1:44" s="104" customFormat="1" ht="13.5" customHeight="1">
      <c r="A150" s="103"/>
      <c r="AM150" s="199"/>
      <c r="AN150" s="105"/>
      <c r="AO150" s="105"/>
      <c r="AP150" s="105"/>
      <c r="AQ150" s="105"/>
      <c r="AR150" s="105"/>
    </row>
    <row r="151" spans="1:44" s="104" customFormat="1" ht="13.5" customHeight="1">
      <c r="A151" s="103"/>
      <c r="AM151" s="199"/>
      <c r="AN151" s="105"/>
      <c r="AO151" s="105"/>
      <c r="AP151" s="105"/>
      <c r="AQ151" s="105"/>
      <c r="AR151" s="105"/>
    </row>
    <row r="152" spans="1:44" s="104" customFormat="1" ht="13.5" customHeight="1">
      <c r="A152" s="103"/>
      <c r="AM152" s="199"/>
      <c r="AN152" s="105"/>
      <c r="AO152" s="105"/>
      <c r="AP152" s="105"/>
      <c r="AQ152" s="105"/>
      <c r="AR152" s="105"/>
    </row>
    <row r="153" spans="1:44" s="104" customFormat="1" ht="13.5" customHeight="1">
      <c r="A153" s="103"/>
      <c r="AM153" s="199"/>
      <c r="AN153" s="105"/>
      <c r="AO153" s="105"/>
      <c r="AP153" s="105"/>
      <c r="AQ153" s="105"/>
      <c r="AR153" s="105"/>
    </row>
    <row r="154" spans="1:44" s="104" customFormat="1" ht="13.5" customHeight="1">
      <c r="A154" s="103"/>
      <c r="AM154" s="199"/>
      <c r="AN154" s="105"/>
      <c r="AO154" s="105"/>
      <c r="AP154" s="105"/>
      <c r="AQ154" s="105"/>
      <c r="AR154" s="105"/>
    </row>
    <row r="155" spans="1:44" s="104" customFormat="1" ht="13.5" customHeight="1">
      <c r="A155" s="103"/>
      <c r="AM155" s="199"/>
      <c r="AN155" s="105"/>
      <c r="AO155" s="105"/>
      <c r="AP155" s="105"/>
      <c r="AQ155" s="105"/>
      <c r="AR155" s="105"/>
    </row>
    <row r="156" spans="1:44" s="104" customFormat="1" ht="13.5" customHeight="1">
      <c r="A156" s="103"/>
      <c r="AM156" s="199"/>
      <c r="AN156" s="105"/>
      <c r="AO156" s="105"/>
      <c r="AP156" s="105"/>
      <c r="AQ156" s="105"/>
      <c r="AR156" s="105"/>
    </row>
    <row r="157" spans="1:44" s="104" customFormat="1" ht="13.5" customHeight="1">
      <c r="A157" s="103"/>
      <c r="AM157" s="199"/>
      <c r="AN157" s="105"/>
      <c r="AO157" s="105"/>
      <c r="AP157" s="105"/>
      <c r="AQ157" s="105"/>
      <c r="AR157" s="105"/>
    </row>
    <row r="158" spans="1:44" s="104" customFormat="1" ht="13.5" customHeight="1">
      <c r="A158" s="103"/>
      <c r="AM158" s="199"/>
      <c r="AN158" s="105"/>
      <c r="AO158" s="105"/>
      <c r="AP158" s="105"/>
      <c r="AQ158" s="105"/>
      <c r="AR158" s="105"/>
    </row>
    <row r="159" spans="1:44" s="104" customFormat="1" ht="13.5" customHeight="1">
      <c r="A159" s="103"/>
      <c r="AM159" s="199"/>
      <c r="AN159" s="105"/>
      <c r="AO159" s="105"/>
      <c r="AP159" s="105"/>
      <c r="AQ159" s="105"/>
      <c r="AR159" s="105"/>
    </row>
    <row r="160" spans="1:44" s="104" customFormat="1">
      <c r="A160" s="103"/>
      <c r="AM160" s="199"/>
      <c r="AN160" s="105"/>
      <c r="AO160" s="105"/>
      <c r="AP160" s="105"/>
      <c r="AQ160" s="105"/>
      <c r="AR160" s="105"/>
    </row>
    <row r="161" spans="1:44" s="104" customFormat="1">
      <c r="A161" s="103"/>
      <c r="AM161" s="199"/>
      <c r="AN161" s="105"/>
      <c r="AO161" s="105"/>
      <c r="AP161" s="105"/>
      <c r="AQ161" s="105"/>
      <c r="AR161" s="105"/>
    </row>
    <row r="162" spans="1:44" s="104" customFormat="1">
      <c r="A162" s="103"/>
      <c r="AM162" s="199"/>
      <c r="AN162" s="105"/>
      <c r="AO162" s="105"/>
      <c r="AP162" s="105"/>
      <c r="AQ162" s="105"/>
      <c r="AR162" s="105"/>
    </row>
    <row r="163" spans="1:44" s="104" customFormat="1">
      <c r="A163" s="103"/>
      <c r="AM163" s="199"/>
      <c r="AN163" s="105"/>
      <c r="AO163" s="105"/>
      <c r="AP163" s="105"/>
      <c r="AQ163" s="105"/>
      <c r="AR163" s="105"/>
    </row>
    <row r="164" spans="1:44" s="104" customFormat="1">
      <c r="A164" s="103"/>
      <c r="AM164" s="199"/>
      <c r="AN164" s="105"/>
      <c r="AO164" s="105"/>
      <c r="AP164" s="105"/>
      <c r="AQ164" s="105"/>
      <c r="AR164" s="105"/>
    </row>
    <row r="165" spans="1:44" s="104" customFormat="1">
      <c r="A165" s="103"/>
      <c r="AM165" s="199"/>
      <c r="AN165" s="105"/>
      <c r="AO165" s="105"/>
      <c r="AP165" s="105"/>
      <c r="AQ165" s="105"/>
      <c r="AR165" s="105"/>
    </row>
    <row r="166" spans="1:44" s="104" customFormat="1">
      <c r="A166" s="103"/>
      <c r="AM166" s="199"/>
      <c r="AN166" s="105"/>
      <c r="AO166" s="105"/>
      <c r="AP166" s="105"/>
      <c r="AQ166" s="105"/>
      <c r="AR166" s="105"/>
    </row>
    <row r="167" spans="1:44" s="104" customFormat="1">
      <c r="A167" s="103"/>
      <c r="AM167" s="199"/>
      <c r="AN167" s="105"/>
      <c r="AO167" s="105"/>
      <c r="AP167" s="105"/>
      <c r="AQ167" s="105"/>
      <c r="AR167" s="105"/>
    </row>
    <row r="168" spans="1:44" s="104" customFormat="1">
      <c r="A168" s="103"/>
      <c r="AM168" s="199"/>
      <c r="AN168" s="105"/>
      <c r="AO168" s="105"/>
      <c r="AP168" s="105"/>
      <c r="AQ168" s="105"/>
      <c r="AR168" s="105"/>
    </row>
    <row r="169" spans="1:44" s="104" customFormat="1">
      <c r="A169" s="103"/>
      <c r="AM169" s="199"/>
      <c r="AN169" s="105"/>
      <c r="AO169" s="105"/>
      <c r="AP169" s="105"/>
      <c r="AQ169" s="105"/>
      <c r="AR169" s="105"/>
    </row>
    <row r="170" spans="1:44" s="104" customFormat="1">
      <c r="A170" s="103"/>
      <c r="AM170" s="199"/>
      <c r="AN170" s="105"/>
      <c r="AO170" s="105"/>
      <c r="AP170" s="105"/>
      <c r="AQ170" s="105"/>
      <c r="AR170" s="105"/>
    </row>
    <row r="171" spans="1:44" s="104" customFormat="1">
      <c r="A171" s="103"/>
      <c r="AM171" s="199"/>
      <c r="AN171" s="105"/>
      <c r="AO171" s="105"/>
      <c r="AP171" s="105"/>
      <c r="AQ171" s="105"/>
      <c r="AR171" s="105"/>
    </row>
    <row r="172" spans="1:44" s="104" customFormat="1">
      <c r="A172" s="103"/>
      <c r="AM172" s="199"/>
      <c r="AN172" s="105"/>
      <c r="AO172" s="105"/>
      <c r="AP172" s="105"/>
      <c r="AQ172" s="105"/>
      <c r="AR172" s="105"/>
    </row>
    <row r="173" spans="1:44" s="104" customFormat="1" hidden="1">
      <c r="A173" s="103"/>
      <c r="AM173" s="199"/>
      <c r="AN173" s="105"/>
      <c r="AO173" s="105"/>
      <c r="AP173" s="105"/>
      <c r="AQ173" s="105"/>
      <c r="AR173" s="105"/>
    </row>
    <row r="174" spans="1:44" s="104" customFormat="1" hidden="1">
      <c r="A174" s="103"/>
      <c r="AM174" s="199"/>
      <c r="AN174" s="105"/>
      <c r="AO174" s="105"/>
      <c r="AP174" s="105"/>
      <c r="AQ174" s="105"/>
      <c r="AR174" s="105"/>
    </row>
    <row r="175" spans="1:44" s="104" customFormat="1" hidden="1">
      <c r="A175" s="103"/>
      <c r="AM175" s="199"/>
      <c r="AN175" s="105"/>
      <c r="AO175" s="105"/>
      <c r="AP175" s="105"/>
      <c r="AQ175" s="105"/>
      <c r="AR175" s="105"/>
    </row>
    <row r="176" spans="1:44" s="104" customFormat="1">
      <c r="A176" s="103"/>
      <c r="AM176" s="199"/>
      <c r="AN176" s="105"/>
      <c r="AO176" s="105"/>
      <c r="AP176" s="105"/>
      <c r="AQ176" s="105"/>
      <c r="AR176" s="105"/>
    </row>
    <row r="177" spans="1:44" s="104" customFormat="1">
      <c r="A177" s="103"/>
      <c r="AM177" s="199"/>
      <c r="AN177" s="105"/>
      <c r="AO177" s="105"/>
      <c r="AP177" s="105"/>
      <c r="AQ177" s="105"/>
      <c r="AR177" s="105"/>
    </row>
    <row r="178" spans="1:44" s="104" customFormat="1">
      <c r="A178" s="103"/>
      <c r="AM178" s="199"/>
      <c r="AN178" s="105"/>
      <c r="AO178" s="105"/>
      <c r="AP178" s="105"/>
      <c r="AQ178" s="105"/>
      <c r="AR178" s="105"/>
    </row>
    <row r="179" spans="1:44" s="104" customFormat="1" hidden="1">
      <c r="A179" s="103"/>
      <c r="AM179" s="199"/>
      <c r="AN179" s="105"/>
      <c r="AO179" s="105"/>
      <c r="AP179" s="105"/>
      <c r="AQ179" s="105"/>
      <c r="AR179" s="105"/>
    </row>
    <row r="180" spans="1:44" s="104" customFormat="1" hidden="1">
      <c r="A180" s="103"/>
      <c r="AM180" s="199"/>
      <c r="AN180" s="105"/>
      <c r="AO180" s="105"/>
      <c r="AP180" s="105"/>
      <c r="AQ180" s="105"/>
      <c r="AR180" s="105"/>
    </row>
    <row r="181" spans="1:44" s="104" customFormat="1">
      <c r="A181" s="103"/>
      <c r="AM181" s="199"/>
      <c r="AN181" s="105"/>
      <c r="AO181" s="105"/>
      <c r="AP181" s="105"/>
      <c r="AQ181" s="105"/>
      <c r="AR181" s="105"/>
    </row>
    <row r="182" spans="1:44" s="104" customFormat="1">
      <c r="A182" s="103"/>
      <c r="AM182" s="199"/>
      <c r="AN182" s="105"/>
      <c r="AO182" s="105"/>
      <c r="AP182" s="105"/>
      <c r="AQ182" s="105"/>
      <c r="AR182" s="105"/>
    </row>
    <row r="183" spans="1:44" s="104" customFormat="1">
      <c r="A183" s="103"/>
      <c r="AM183" s="199"/>
      <c r="AN183" s="105"/>
      <c r="AO183" s="105"/>
      <c r="AP183" s="105"/>
      <c r="AQ183" s="105"/>
      <c r="AR183" s="105"/>
    </row>
    <row r="184" spans="1:44" s="104" customFormat="1">
      <c r="A184" s="103"/>
      <c r="AM184" s="199"/>
      <c r="AN184" s="105"/>
      <c r="AO184" s="105"/>
      <c r="AP184" s="105"/>
      <c r="AQ184" s="105"/>
      <c r="AR184" s="105"/>
    </row>
    <row r="185" spans="1:44" s="104" customFormat="1">
      <c r="A185" s="103"/>
      <c r="AM185" s="199"/>
      <c r="AN185" s="105"/>
      <c r="AO185" s="105"/>
      <c r="AP185" s="105"/>
      <c r="AQ185" s="105"/>
      <c r="AR185" s="105"/>
    </row>
    <row r="186" spans="1:44" s="104" customFormat="1">
      <c r="A186" s="103"/>
      <c r="AM186" s="199"/>
      <c r="AN186" s="105"/>
      <c r="AO186" s="105"/>
      <c r="AP186" s="105"/>
      <c r="AQ186" s="105"/>
      <c r="AR186" s="105"/>
    </row>
    <row r="187" spans="1:44" s="104" customFormat="1">
      <c r="A187" s="103"/>
      <c r="AM187" s="199"/>
      <c r="AN187" s="105"/>
      <c r="AO187" s="105"/>
      <c r="AP187" s="105"/>
      <c r="AQ187" s="105"/>
      <c r="AR187" s="105"/>
    </row>
    <row r="188" spans="1:44" s="104" customFormat="1">
      <c r="A188" s="103"/>
      <c r="AM188" s="199"/>
      <c r="AN188" s="105"/>
      <c r="AO188" s="105"/>
      <c r="AP188" s="105"/>
      <c r="AQ188" s="105"/>
      <c r="AR188" s="105"/>
    </row>
    <row r="189" spans="1:44" s="104" customFormat="1">
      <c r="A189" s="103"/>
      <c r="AM189" s="199"/>
      <c r="AN189" s="105"/>
      <c r="AO189" s="105"/>
      <c r="AP189" s="105"/>
      <c r="AQ189" s="105"/>
      <c r="AR189" s="105"/>
    </row>
    <row r="190" spans="1:44" s="104" customFormat="1">
      <c r="A190" s="103"/>
      <c r="AM190" s="199"/>
      <c r="AN190" s="105"/>
      <c r="AO190" s="105"/>
      <c r="AP190" s="105"/>
      <c r="AQ190" s="105"/>
      <c r="AR190" s="105"/>
    </row>
    <row r="191" spans="1:44" s="104" customFormat="1">
      <c r="A191" s="103"/>
      <c r="AM191" s="199"/>
      <c r="AN191" s="105"/>
      <c r="AO191" s="105"/>
      <c r="AP191" s="105"/>
      <c r="AQ191" s="105"/>
      <c r="AR191" s="105"/>
    </row>
    <row r="192" spans="1:44" s="104" customFormat="1">
      <c r="A192" s="103"/>
      <c r="AM192" s="199"/>
      <c r="AN192" s="105"/>
      <c r="AO192" s="105"/>
      <c r="AP192" s="105"/>
      <c r="AQ192" s="105"/>
      <c r="AR192" s="105"/>
    </row>
    <row r="193" spans="1:44" s="104" customFormat="1">
      <c r="A193" s="103"/>
      <c r="AM193" s="199"/>
      <c r="AN193" s="105"/>
      <c r="AO193" s="105"/>
      <c r="AP193" s="105"/>
      <c r="AQ193" s="105"/>
      <c r="AR193" s="105"/>
    </row>
    <row r="194" spans="1:44" s="104" customFormat="1">
      <c r="A194" s="103"/>
      <c r="AM194" s="199"/>
      <c r="AN194" s="105"/>
      <c r="AO194" s="105"/>
      <c r="AP194" s="105"/>
      <c r="AQ194" s="105"/>
      <c r="AR194" s="105"/>
    </row>
    <row r="195" spans="1:44" s="104" customFormat="1">
      <c r="A195" s="103"/>
      <c r="AM195" s="199"/>
      <c r="AN195" s="105"/>
      <c r="AO195" s="105"/>
      <c r="AP195" s="105"/>
      <c r="AQ195" s="105"/>
      <c r="AR195" s="105"/>
    </row>
    <row r="196" spans="1:44" s="104" customFormat="1">
      <c r="A196" s="103"/>
      <c r="AM196" s="199"/>
      <c r="AN196" s="105"/>
      <c r="AO196" s="105"/>
      <c r="AP196" s="105"/>
      <c r="AQ196" s="105"/>
      <c r="AR196" s="105"/>
    </row>
    <row r="197" spans="1:44" s="104" customFormat="1">
      <c r="A197" s="103"/>
      <c r="AM197" s="199"/>
      <c r="AN197" s="105"/>
      <c r="AO197" s="105"/>
      <c r="AP197" s="105"/>
      <c r="AQ197" s="105"/>
      <c r="AR197" s="105"/>
    </row>
    <row r="198" spans="1:44" s="104" customFormat="1">
      <c r="A198" s="103"/>
      <c r="AM198" s="199"/>
      <c r="AN198" s="105"/>
      <c r="AO198" s="105"/>
      <c r="AP198" s="105"/>
      <c r="AQ198" s="105"/>
      <c r="AR198" s="105"/>
    </row>
    <row r="199" spans="1:44" s="104" customFormat="1">
      <c r="A199" s="103"/>
      <c r="AM199" s="199"/>
      <c r="AN199" s="105"/>
      <c r="AO199" s="105"/>
      <c r="AP199" s="105"/>
      <c r="AQ199" s="105"/>
      <c r="AR199" s="105"/>
    </row>
    <row r="200" spans="1:44" s="104" customFormat="1">
      <c r="A200" s="103"/>
      <c r="AM200" s="199"/>
      <c r="AN200" s="105"/>
      <c r="AO200" s="105"/>
      <c r="AP200" s="105"/>
      <c r="AQ200" s="105"/>
      <c r="AR200" s="105"/>
    </row>
    <row r="201" spans="1:44" s="104" customFormat="1">
      <c r="A201" s="103"/>
      <c r="AM201" s="199"/>
      <c r="AN201" s="105"/>
      <c r="AO201" s="105"/>
      <c r="AP201" s="105"/>
      <c r="AQ201" s="105"/>
      <c r="AR201" s="105"/>
    </row>
    <row r="202" spans="1:44" s="104" customFormat="1">
      <c r="A202" s="103"/>
      <c r="AM202" s="199"/>
      <c r="AN202" s="105"/>
      <c r="AO202" s="105"/>
      <c r="AP202" s="105"/>
      <c r="AQ202" s="105"/>
      <c r="AR202" s="105"/>
    </row>
    <row r="203" spans="1:44" s="104" customFormat="1">
      <c r="A203" s="103"/>
      <c r="AM203" s="199"/>
      <c r="AN203" s="105"/>
      <c r="AO203" s="105"/>
      <c r="AP203" s="105"/>
      <c r="AQ203" s="105"/>
      <c r="AR203" s="105"/>
    </row>
    <row r="204" spans="1:44" s="104" customFormat="1">
      <c r="A204" s="103"/>
      <c r="AM204" s="199"/>
      <c r="AN204" s="105"/>
      <c r="AO204" s="105"/>
      <c r="AP204" s="105"/>
      <c r="AQ204" s="105"/>
      <c r="AR204" s="105"/>
    </row>
    <row r="205" spans="1:44" s="104" customFormat="1">
      <c r="A205" s="103"/>
      <c r="AM205" s="199"/>
      <c r="AN205" s="105"/>
      <c r="AO205" s="105"/>
      <c r="AP205" s="105"/>
      <c r="AQ205" s="105"/>
      <c r="AR205" s="105"/>
    </row>
    <row r="206" spans="1:44" s="104" customFormat="1">
      <c r="A206" s="103"/>
      <c r="AM206" s="199"/>
      <c r="AN206" s="105"/>
      <c r="AO206" s="105"/>
      <c r="AP206" s="105"/>
      <c r="AQ206" s="105"/>
      <c r="AR206" s="105"/>
    </row>
    <row r="207" spans="1:44" s="104" customFormat="1">
      <c r="A207" s="103"/>
      <c r="AM207" s="199"/>
      <c r="AN207" s="105"/>
      <c r="AO207" s="105"/>
      <c r="AP207" s="105"/>
      <c r="AQ207" s="105"/>
      <c r="AR207" s="105"/>
    </row>
    <row r="208" spans="1:44" s="104" customFormat="1">
      <c r="A208" s="103"/>
      <c r="AM208" s="199"/>
      <c r="AN208" s="105"/>
      <c r="AO208" s="105"/>
      <c r="AP208" s="105"/>
      <c r="AQ208" s="105"/>
      <c r="AR208" s="105"/>
    </row>
    <row r="209" spans="1:44" s="104" customFormat="1">
      <c r="A209" s="103"/>
      <c r="AM209" s="199"/>
      <c r="AN209" s="105"/>
      <c r="AO209" s="105"/>
      <c r="AP209" s="105"/>
      <c r="AQ209" s="105"/>
      <c r="AR209" s="105"/>
    </row>
    <row r="210" spans="1:44" s="104" customFormat="1">
      <c r="A210" s="103"/>
      <c r="AM210" s="199"/>
      <c r="AN210" s="105"/>
      <c r="AO210" s="105"/>
      <c r="AP210" s="105"/>
      <c r="AQ210" s="105"/>
      <c r="AR210" s="105"/>
    </row>
    <row r="211" spans="1:44" s="104" customFormat="1">
      <c r="A211" s="103"/>
      <c r="AM211" s="199"/>
      <c r="AN211" s="105"/>
      <c r="AO211" s="105"/>
      <c r="AP211" s="105"/>
      <c r="AQ211" s="105"/>
      <c r="AR211" s="105"/>
    </row>
    <row r="212" spans="1:44" s="104" customFormat="1">
      <c r="A212" s="103"/>
      <c r="AM212" s="199"/>
      <c r="AN212" s="105"/>
      <c r="AO212" s="105"/>
      <c r="AP212" s="105"/>
      <c r="AQ212" s="105"/>
      <c r="AR212" s="105"/>
    </row>
    <row r="213" spans="1:44" s="104" customFormat="1">
      <c r="A213" s="103"/>
      <c r="AM213" s="199"/>
      <c r="AN213" s="105"/>
      <c r="AO213" s="105"/>
      <c r="AP213" s="105"/>
      <c r="AQ213" s="105"/>
      <c r="AR213" s="105"/>
    </row>
    <row r="214" spans="1:44" s="104" customFormat="1">
      <c r="A214" s="103"/>
      <c r="AM214" s="199"/>
      <c r="AN214" s="105"/>
      <c r="AO214" s="105"/>
      <c r="AP214" s="105"/>
      <c r="AQ214" s="105"/>
      <c r="AR214" s="105"/>
    </row>
    <row r="215" spans="1:44" s="104" customFormat="1">
      <c r="A215" s="103"/>
      <c r="AM215" s="199"/>
      <c r="AN215" s="105"/>
      <c r="AO215" s="105"/>
      <c r="AP215" s="105"/>
      <c r="AQ215" s="105"/>
      <c r="AR215" s="105"/>
    </row>
    <row r="216" spans="1:44" s="104" customFormat="1">
      <c r="A216" s="103"/>
      <c r="AM216" s="199"/>
      <c r="AN216" s="105"/>
      <c r="AO216" s="105"/>
      <c r="AP216" s="105"/>
      <c r="AQ216" s="105"/>
      <c r="AR216" s="105"/>
    </row>
    <row r="217" spans="1:44" s="104" customFormat="1">
      <c r="A217" s="103"/>
      <c r="AM217" s="199"/>
      <c r="AN217" s="105"/>
      <c r="AO217" s="105"/>
      <c r="AP217" s="105"/>
      <c r="AQ217" s="105"/>
      <c r="AR217" s="105"/>
    </row>
    <row r="218" spans="1:44" s="104" customFormat="1">
      <c r="A218" s="103"/>
      <c r="AM218" s="199"/>
      <c r="AN218" s="105"/>
      <c r="AO218" s="105"/>
      <c r="AP218" s="105"/>
      <c r="AQ218" s="105"/>
      <c r="AR218" s="105"/>
    </row>
    <row r="219" spans="1:44" s="104" customFormat="1">
      <c r="A219" s="103"/>
      <c r="AM219" s="199"/>
      <c r="AN219" s="105"/>
      <c r="AO219" s="105"/>
      <c r="AP219" s="105"/>
      <c r="AQ219" s="105"/>
      <c r="AR219" s="105"/>
    </row>
    <row r="220" spans="1:44" s="104" customFormat="1">
      <c r="A220" s="103"/>
      <c r="AM220" s="199"/>
      <c r="AN220" s="105"/>
      <c r="AO220" s="105"/>
      <c r="AP220" s="105"/>
      <c r="AQ220" s="105"/>
      <c r="AR220" s="105"/>
    </row>
    <row r="221" spans="1:44" s="104" customFormat="1">
      <c r="A221" s="103"/>
      <c r="AM221" s="199"/>
      <c r="AN221" s="105"/>
      <c r="AO221" s="105"/>
      <c r="AP221" s="105"/>
      <c r="AQ221" s="105"/>
      <c r="AR221" s="105"/>
    </row>
    <row r="222" spans="1:44" s="104" customFormat="1">
      <c r="A222" s="103"/>
      <c r="AM222" s="199"/>
      <c r="AN222" s="105"/>
      <c r="AO222" s="105"/>
      <c r="AP222" s="105"/>
      <c r="AQ222" s="105"/>
      <c r="AR222" s="105"/>
    </row>
    <row r="223" spans="1:44" s="104" customFormat="1">
      <c r="A223" s="103"/>
      <c r="AM223" s="199"/>
      <c r="AN223" s="105"/>
      <c r="AO223" s="105"/>
      <c r="AP223" s="105"/>
      <c r="AQ223" s="105"/>
      <c r="AR223" s="105"/>
    </row>
    <row r="224" spans="1:44" s="104" customFormat="1">
      <c r="A224" s="103"/>
      <c r="AM224" s="199"/>
      <c r="AN224" s="105"/>
      <c r="AO224" s="105"/>
      <c r="AP224" s="105"/>
      <c r="AQ224" s="105"/>
      <c r="AR224" s="105"/>
    </row>
    <row r="225" spans="1:44" s="104" customFormat="1">
      <c r="A225" s="103"/>
      <c r="AM225" s="199"/>
      <c r="AN225" s="105"/>
      <c r="AO225" s="105"/>
      <c r="AP225" s="105"/>
      <c r="AQ225" s="105"/>
      <c r="AR225" s="105"/>
    </row>
    <row r="226" spans="1:44" s="104" customFormat="1">
      <c r="A226" s="103"/>
      <c r="AM226" s="199"/>
      <c r="AN226" s="105"/>
      <c r="AO226" s="105"/>
      <c r="AP226" s="105"/>
      <c r="AQ226" s="105"/>
      <c r="AR226" s="105"/>
    </row>
    <row r="227" spans="1:44" s="104" customFormat="1">
      <c r="A227" s="103"/>
      <c r="AM227" s="199"/>
      <c r="AN227" s="105"/>
      <c r="AO227" s="105"/>
      <c r="AP227" s="105"/>
      <c r="AQ227" s="105"/>
      <c r="AR227" s="105"/>
    </row>
    <row r="228" spans="1:44" s="104" customFormat="1">
      <c r="A228" s="103"/>
      <c r="AM228" s="199"/>
      <c r="AN228" s="105"/>
      <c r="AO228" s="105"/>
      <c r="AP228" s="105"/>
      <c r="AQ228" s="105"/>
      <c r="AR228" s="105"/>
    </row>
    <row r="229" spans="1:44" s="104" customFormat="1">
      <c r="A229" s="103"/>
      <c r="AM229" s="199"/>
      <c r="AN229" s="105"/>
      <c r="AO229" s="105"/>
      <c r="AP229" s="105"/>
      <c r="AQ229" s="105"/>
      <c r="AR229" s="105"/>
    </row>
    <row r="230" spans="1:44" s="104" customFormat="1">
      <c r="A230" s="103"/>
      <c r="AM230" s="199"/>
      <c r="AN230" s="105"/>
      <c r="AO230" s="105"/>
      <c r="AP230" s="105"/>
      <c r="AQ230" s="105"/>
      <c r="AR230" s="105"/>
    </row>
    <row r="231" spans="1:44" s="104" customFormat="1">
      <c r="A231" s="103"/>
      <c r="AM231" s="199"/>
      <c r="AN231" s="105"/>
      <c r="AO231" s="105"/>
      <c r="AP231" s="105"/>
      <c r="AQ231" s="105"/>
      <c r="AR231" s="105"/>
    </row>
    <row r="232" spans="1:44" s="104" customFormat="1">
      <c r="A232" s="103"/>
      <c r="AM232" s="199"/>
      <c r="AN232" s="105"/>
      <c r="AO232" s="105"/>
      <c r="AP232" s="105"/>
      <c r="AQ232" s="105"/>
      <c r="AR232" s="105"/>
    </row>
    <row r="233" spans="1:44" s="104" customFormat="1">
      <c r="A233" s="103"/>
      <c r="AM233" s="199"/>
      <c r="AN233" s="105"/>
      <c r="AO233" s="105"/>
      <c r="AP233" s="105"/>
      <c r="AQ233" s="105"/>
      <c r="AR233" s="105"/>
    </row>
    <row r="234" spans="1:44" s="104" customFormat="1">
      <c r="A234" s="103"/>
      <c r="AM234" s="199"/>
      <c r="AN234" s="105"/>
      <c r="AO234" s="105"/>
      <c r="AP234" s="105"/>
      <c r="AQ234" s="105"/>
      <c r="AR234" s="105"/>
    </row>
    <row r="235" spans="1:44" s="104" customFormat="1">
      <c r="A235" s="103"/>
      <c r="AM235" s="199"/>
      <c r="AN235" s="105"/>
      <c r="AO235" s="105"/>
      <c r="AP235" s="105"/>
      <c r="AQ235" s="105"/>
      <c r="AR235" s="105"/>
    </row>
    <row r="236" spans="1:44" s="104" customFormat="1">
      <c r="A236" s="103"/>
      <c r="AM236" s="199"/>
      <c r="AN236" s="105"/>
      <c r="AO236" s="105"/>
      <c r="AP236" s="105"/>
      <c r="AQ236" s="105"/>
      <c r="AR236" s="105"/>
    </row>
    <row r="237" spans="1:44" s="104" customFormat="1">
      <c r="A237" s="103"/>
      <c r="AM237" s="199"/>
      <c r="AN237" s="105"/>
      <c r="AO237" s="105"/>
      <c r="AP237" s="105"/>
      <c r="AQ237" s="105"/>
      <c r="AR237" s="105"/>
    </row>
    <row r="238" spans="1:44" s="104" customFormat="1">
      <c r="A238" s="103"/>
      <c r="AM238" s="199"/>
      <c r="AN238" s="105"/>
      <c r="AO238" s="105"/>
      <c r="AP238" s="105"/>
      <c r="AQ238" s="105"/>
      <c r="AR238" s="105"/>
    </row>
    <row r="239" spans="1:44" s="104" customFormat="1">
      <c r="A239" s="103"/>
      <c r="AM239" s="199"/>
      <c r="AN239" s="105"/>
      <c r="AO239" s="105"/>
      <c r="AP239" s="105"/>
      <c r="AQ239" s="105"/>
      <c r="AR239" s="105"/>
    </row>
    <row r="240" spans="1:44" s="104" customFormat="1">
      <c r="A240" s="103"/>
      <c r="AM240" s="199"/>
      <c r="AN240" s="105"/>
      <c r="AO240" s="105"/>
      <c r="AP240" s="105"/>
      <c r="AQ240" s="105"/>
      <c r="AR240" s="105"/>
    </row>
    <row r="241" spans="1:44" s="104" customFormat="1">
      <c r="A241" s="103"/>
      <c r="AM241" s="199"/>
      <c r="AN241" s="105"/>
      <c r="AO241" s="105"/>
      <c r="AP241" s="105"/>
      <c r="AQ241" s="105"/>
      <c r="AR241" s="105"/>
    </row>
    <row r="242" spans="1:44" s="104" customFormat="1">
      <c r="A242" s="103"/>
      <c r="AM242" s="199"/>
      <c r="AN242" s="105"/>
      <c r="AO242" s="105"/>
      <c r="AP242" s="105"/>
      <c r="AQ242" s="105"/>
      <c r="AR242" s="105"/>
    </row>
    <row r="243" spans="1:44" s="104" customFormat="1">
      <c r="A243" s="103"/>
      <c r="AM243" s="199"/>
      <c r="AN243" s="105"/>
      <c r="AO243" s="105"/>
      <c r="AP243" s="105"/>
      <c r="AQ243" s="105"/>
      <c r="AR243" s="105"/>
    </row>
    <row r="244" spans="1:44" s="104" customFormat="1">
      <c r="A244" s="103"/>
      <c r="AM244" s="199"/>
      <c r="AN244" s="105"/>
      <c r="AO244" s="105"/>
      <c r="AP244" s="105"/>
      <c r="AQ244" s="105"/>
      <c r="AR244" s="105"/>
    </row>
    <row r="245" spans="1:44" s="104" customFormat="1">
      <c r="A245" s="103"/>
      <c r="AM245" s="199"/>
      <c r="AN245" s="105"/>
      <c r="AO245" s="105"/>
      <c r="AP245" s="105"/>
      <c r="AQ245" s="105"/>
      <c r="AR245" s="105"/>
    </row>
    <row r="246" spans="1:44" s="104" customFormat="1">
      <c r="A246" s="103"/>
      <c r="AM246" s="199"/>
      <c r="AN246" s="105"/>
      <c r="AO246" s="105"/>
      <c r="AP246" s="105"/>
      <c r="AQ246" s="105"/>
      <c r="AR246" s="105"/>
    </row>
    <row r="247" spans="1:44" s="104" customFormat="1">
      <c r="A247" s="103"/>
      <c r="AM247" s="199"/>
      <c r="AN247" s="105"/>
      <c r="AO247" s="105"/>
      <c r="AP247" s="105"/>
      <c r="AQ247" s="105"/>
      <c r="AR247" s="105"/>
    </row>
    <row r="248" spans="1:44" s="104" customFormat="1">
      <c r="A248" s="103"/>
      <c r="AM248" s="199"/>
      <c r="AN248" s="105"/>
      <c r="AO248" s="105"/>
      <c r="AP248" s="105"/>
      <c r="AQ248" s="105"/>
      <c r="AR248" s="105"/>
    </row>
    <row r="249" spans="1:44" s="104" customFormat="1">
      <c r="A249" s="103"/>
      <c r="AM249" s="199"/>
      <c r="AN249" s="105"/>
      <c r="AO249" s="105"/>
      <c r="AP249" s="105"/>
      <c r="AQ249" s="105"/>
      <c r="AR249" s="105"/>
    </row>
    <row r="250" spans="1:44" s="104" customFormat="1">
      <c r="A250" s="103"/>
      <c r="AM250" s="199"/>
      <c r="AN250" s="105"/>
      <c r="AO250" s="105"/>
      <c r="AP250" s="105"/>
      <c r="AQ250" s="105"/>
      <c r="AR250" s="105"/>
    </row>
    <row r="251" spans="1:44" s="104" customFormat="1">
      <c r="A251" s="103"/>
      <c r="AM251" s="199"/>
      <c r="AN251" s="105"/>
      <c r="AO251" s="105"/>
      <c r="AP251" s="105"/>
      <c r="AQ251" s="105"/>
      <c r="AR251" s="105"/>
    </row>
    <row r="252" spans="1:44" s="104" customFormat="1">
      <c r="A252" s="103"/>
      <c r="AM252" s="199"/>
      <c r="AN252" s="105"/>
      <c r="AO252" s="105"/>
      <c r="AP252" s="105"/>
      <c r="AQ252" s="105"/>
      <c r="AR252" s="105"/>
    </row>
    <row r="253" spans="1:44" s="104" customFormat="1">
      <c r="A253" s="103"/>
      <c r="AM253" s="199"/>
      <c r="AN253" s="105"/>
      <c r="AO253" s="105"/>
      <c r="AP253" s="105"/>
      <c r="AQ253" s="105"/>
      <c r="AR253" s="105"/>
    </row>
    <row r="254" spans="1:44" s="104" customFormat="1">
      <c r="A254" s="103"/>
      <c r="AM254" s="199"/>
      <c r="AN254" s="105"/>
      <c r="AO254" s="105"/>
      <c r="AP254" s="105"/>
      <c r="AQ254" s="105"/>
      <c r="AR254" s="105"/>
    </row>
    <row r="255" spans="1:44" s="104" customFormat="1">
      <c r="A255" s="103"/>
      <c r="AM255" s="199"/>
      <c r="AN255" s="105"/>
      <c r="AO255" s="105"/>
      <c r="AP255" s="105"/>
      <c r="AQ255" s="105"/>
      <c r="AR255" s="105"/>
    </row>
    <row r="256" spans="1:44" s="104" customFormat="1">
      <c r="A256" s="103"/>
      <c r="AM256" s="199"/>
      <c r="AN256" s="105"/>
      <c r="AO256" s="105"/>
      <c r="AP256" s="105"/>
      <c r="AQ256" s="105"/>
      <c r="AR256" s="105"/>
    </row>
    <row r="257" spans="1:44" s="104" customFormat="1">
      <c r="A257" s="103"/>
      <c r="AM257" s="199"/>
      <c r="AN257" s="105"/>
      <c r="AO257" s="105"/>
      <c r="AP257" s="105"/>
      <c r="AQ257" s="105"/>
      <c r="AR257" s="105"/>
    </row>
    <row r="258" spans="1:44" s="104" customFormat="1">
      <c r="A258" s="103"/>
      <c r="AM258" s="199"/>
      <c r="AN258" s="105"/>
      <c r="AO258" s="105"/>
      <c r="AP258" s="105"/>
      <c r="AQ258" s="105"/>
      <c r="AR258" s="105"/>
    </row>
    <row r="259" spans="1:44" s="104" customFormat="1">
      <c r="A259" s="103"/>
      <c r="AM259" s="199"/>
      <c r="AN259" s="105"/>
      <c r="AO259" s="105"/>
      <c r="AP259" s="105"/>
      <c r="AQ259" s="105"/>
      <c r="AR259" s="105"/>
    </row>
    <row r="260" spans="1:44" s="104" customFormat="1">
      <c r="A260" s="103"/>
      <c r="AM260" s="199"/>
      <c r="AN260" s="105"/>
      <c r="AO260" s="105"/>
      <c r="AP260" s="105"/>
      <c r="AQ260" s="105"/>
      <c r="AR260" s="105"/>
    </row>
    <row r="261" spans="1:44" s="104" customFormat="1">
      <c r="A261" s="103"/>
      <c r="AM261" s="199"/>
      <c r="AN261" s="105"/>
      <c r="AO261" s="105"/>
      <c r="AP261" s="105"/>
      <c r="AQ261" s="105"/>
      <c r="AR261" s="105"/>
    </row>
    <row r="262" spans="1:44" s="104" customFormat="1">
      <c r="A262" s="103"/>
      <c r="AM262" s="199"/>
      <c r="AN262" s="105"/>
      <c r="AO262" s="105"/>
      <c r="AP262" s="105"/>
      <c r="AQ262" s="105"/>
      <c r="AR262" s="105"/>
    </row>
    <row r="263" spans="1:44" s="104" customFormat="1">
      <c r="A263" s="103"/>
      <c r="AM263" s="199"/>
      <c r="AN263" s="105"/>
      <c r="AO263" s="105"/>
      <c r="AP263" s="105"/>
      <c r="AQ263" s="105"/>
      <c r="AR263" s="105"/>
    </row>
    <row r="264" spans="1:44" s="104" customFormat="1">
      <c r="A264" s="103"/>
      <c r="AM264" s="199"/>
      <c r="AN264" s="105"/>
      <c r="AO264" s="105"/>
      <c r="AP264" s="105"/>
      <c r="AQ264" s="105"/>
      <c r="AR264" s="105"/>
    </row>
    <row r="265" spans="1:44" s="104" customFormat="1">
      <c r="A265" s="103"/>
      <c r="AM265" s="199"/>
      <c r="AN265" s="105"/>
      <c r="AO265" s="105"/>
      <c r="AP265" s="105"/>
      <c r="AQ265" s="105"/>
      <c r="AR265" s="105"/>
    </row>
    <row r="266" spans="1:44" s="104" customFormat="1">
      <c r="A266" s="103"/>
      <c r="AM266" s="199"/>
      <c r="AN266" s="105"/>
      <c r="AO266" s="105"/>
      <c r="AP266" s="105"/>
      <c r="AQ266" s="105"/>
      <c r="AR266" s="105"/>
    </row>
    <row r="267" spans="1:44" s="104" customFormat="1">
      <c r="A267" s="103"/>
      <c r="AM267" s="199"/>
      <c r="AN267" s="105"/>
      <c r="AO267" s="105"/>
      <c r="AP267" s="105"/>
      <c r="AQ267" s="105"/>
      <c r="AR267" s="105"/>
    </row>
    <row r="268" spans="1:44" s="104" customFormat="1">
      <c r="A268" s="103"/>
      <c r="AM268" s="199"/>
      <c r="AN268" s="105"/>
      <c r="AO268" s="105"/>
      <c r="AP268" s="105"/>
      <c r="AQ268" s="105"/>
      <c r="AR268" s="105"/>
    </row>
    <row r="269" spans="1:44" s="104" customFormat="1">
      <c r="A269" s="103"/>
      <c r="AM269" s="199"/>
      <c r="AN269" s="105"/>
      <c r="AO269" s="105"/>
      <c r="AP269" s="105"/>
      <c r="AQ269" s="105"/>
      <c r="AR269" s="105"/>
    </row>
    <row r="270" spans="1:44" s="104" customFormat="1">
      <c r="A270" s="103"/>
      <c r="AM270" s="199"/>
      <c r="AN270" s="105"/>
      <c r="AO270" s="105"/>
      <c r="AP270" s="105"/>
      <c r="AQ270" s="105"/>
      <c r="AR270" s="105"/>
    </row>
    <row r="271" spans="1:44" s="104" customFormat="1">
      <c r="A271" s="103"/>
      <c r="AM271" s="199"/>
      <c r="AN271" s="105"/>
      <c r="AO271" s="105"/>
      <c r="AP271" s="105"/>
      <c r="AQ271" s="105"/>
      <c r="AR271" s="105"/>
    </row>
    <row r="272" spans="1:44" s="104" customFormat="1">
      <c r="A272" s="103"/>
      <c r="AM272" s="199"/>
      <c r="AN272" s="105"/>
      <c r="AO272" s="105"/>
      <c r="AP272" s="105"/>
      <c r="AQ272" s="105"/>
      <c r="AR272" s="105"/>
    </row>
    <row r="273" spans="45:50">
      <c r="AS273" s="104"/>
      <c r="AT273" s="104"/>
      <c r="AU273" s="104"/>
      <c r="AV273" s="104"/>
      <c r="AW273" s="104"/>
      <c r="AX273" s="104"/>
    </row>
    <row r="274" spans="45:50">
      <c r="AS274" s="104"/>
      <c r="AT274" s="104"/>
      <c r="AU274" s="104"/>
      <c r="AV274" s="104"/>
      <c r="AW274" s="104"/>
      <c r="AX274" s="104"/>
    </row>
  </sheetData>
  <sheetProtection password="D36F" sheet="1" objects="1" scenarios="1" selectLockedCells="1"/>
  <dataConsolidate/>
  <mergeCells count="101">
    <mergeCell ref="S15:Z15"/>
    <mergeCell ref="B16:AJ16"/>
    <mergeCell ref="B18:G18"/>
    <mergeCell ref="Q35:AJ35"/>
    <mergeCell ref="B19:G19"/>
    <mergeCell ref="Q28:AJ28"/>
    <mergeCell ref="Q30:AJ30"/>
    <mergeCell ref="Q29:AJ29"/>
    <mergeCell ref="AE3:AJ3"/>
    <mergeCell ref="M2:AB2"/>
    <mergeCell ref="M3:AB3"/>
    <mergeCell ref="G2:L2"/>
    <mergeCell ref="AE2:AJ2"/>
    <mergeCell ref="F12:N12"/>
    <mergeCell ref="F8:N8"/>
    <mergeCell ref="F9:N9"/>
    <mergeCell ref="F10:N10"/>
    <mergeCell ref="F11:N11"/>
    <mergeCell ref="AC8:AJ8"/>
    <mergeCell ref="AC9:AJ9"/>
    <mergeCell ref="AC10:AJ10"/>
    <mergeCell ref="AC11:AJ11"/>
    <mergeCell ref="AC12:AJ12"/>
    <mergeCell ref="S12:Z12"/>
    <mergeCell ref="S8:Z8"/>
    <mergeCell ref="S9:Z9"/>
    <mergeCell ref="S10:Z10"/>
    <mergeCell ref="S11:Z11"/>
    <mergeCell ref="Q43:AJ43"/>
    <mergeCell ref="Q47:AJ47"/>
    <mergeCell ref="Q48:AJ48"/>
    <mergeCell ref="Q52:AJ52"/>
    <mergeCell ref="Q53:AJ53"/>
    <mergeCell ref="Q57:AJ57"/>
    <mergeCell ref="Q56:AJ56"/>
    <mergeCell ref="Q54:AA54"/>
    <mergeCell ref="F6:N6"/>
    <mergeCell ref="S6:Z6"/>
    <mergeCell ref="AC6:AJ6"/>
    <mergeCell ref="F7:N7"/>
    <mergeCell ref="S7:Z7"/>
    <mergeCell ref="AC7:AJ7"/>
    <mergeCell ref="F13:N13"/>
    <mergeCell ref="AC13:AJ13"/>
    <mergeCell ref="Q38:AJ38"/>
    <mergeCell ref="F14:N14"/>
    <mergeCell ref="S13:Z13"/>
    <mergeCell ref="Q22:AJ22"/>
    <mergeCell ref="S14:Z14"/>
    <mergeCell ref="AC14:AJ14"/>
    <mergeCell ref="F15:N15"/>
    <mergeCell ref="AC15:AJ15"/>
    <mergeCell ref="AB54:AC54"/>
    <mergeCell ref="AD54:AJ54"/>
    <mergeCell ref="Q55:AA55"/>
    <mergeCell ref="AB55:AC55"/>
    <mergeCell ref="AD55:AJ55"/>
    <mergeCell ref="Q40:AJ40"/>
    <mergeCell ref="Q36:AJ36"/>
    <mergeCell ref="Q37:AJ37"/>
    <mergeCell ref="H18:AJ18"/>
    <mergeCell ref="Q41:AJ41"/>
    <mergeCell ref="Q39:AJ39"/>
    <mergeCell ref="Q46:AJ46"/>
    <mergeCell ref="Q49:AJ49"/>
    <mergeCell ref="H19:AJ19"/>
    <mergeCell ref="Q23:AJ23"/>
    <mergeCell ref="Q24:AJ24"/>
    <mergeCell ref="Q25:AJ25"/>
    <mergeCell ref="Q26:AJ26"/>
    <mergeCell ref="Q32:AJ32"/>
    <mergeCell ref="Q27:AJ27"/>
    <mergeCell ref="Q31:Z31"/>
    <mergeCell ref="Q33:AJ33"/>
    <mergeCell ref="Q34:AJ34"/>
    <mergeCell ref="Q42:AJ42"/>
    <mergeCell ref="Q75:AJ75"/>
    <mergeCell ref="Q76:AJ76"/>
    <mergeCell ref="Q77:AJ77"/>
    <mergeCell ref="Z88:AJ88"/>
    <mergeCell ref="L88:M88"/>
    <mergeCell ref="Q71:AJ71"/>
    <mergeCell ref="N88:P88"/>
    <mergeCell ref="H88:K88"/>
    <mergeCell ref="Q59:AJ59"/>
    <mergeCell ref="Q62:AJ62"/>
    <mergeCell ref="B81:AJ86"/>
    <mergeCell ref="Q74:AJ74"/>
    <mergeCell ref="Q68:AB68"/>
    <mergeCell ref="AE68:AJ68"/>
    <mergeCell ref="Q60:AJ60"/>
    <mergeCell ref="Q61:AJ61"/>
    <mergeCell ref="Q58:AJ58"/>
    <mergeCell ref="Q65:AB65"/>
    <mergeCell ref="Q66:AB66"/>
    <mergeCell ref="Q67:AB67"/>
    <mergeCell ref="AE65:AJ65"/>
    <mergeCell ref="AE66:AJ66"/>
    <mergeCell ref="AE67:AJ67"/>
    <mergeCell ref="Q72:AJ72"/>
    <mergeCell ref="Q73:AJ73"/>
  </mergeCells>
  <conditionalFormatting sqref="AA89:AB89 AA87:AB87">
    <cfRule type="expression" dxfId="20" priority="70">
      <formula>$Q$48&lt;&gt;"special RAL"</formula>
    </cfRule>
  </conditionalFormatting>
  <conditionalFormatting sqref="AA79:AB80">
    <cfRule type="expression" dxfId="19" priority="69">
      <formula>$Q$48&lt;&gt;"special RAL"</formula>
    </cfRule>
  </conditionalFormatting>
  <conditionalFormatting sqref="AM186:AM1048576">
    <cfRule type="expression" dxfId="18" priority="34">
      <formula>$AM$19:$AM$89=0</formula>
    </cfRule>
  </conditionalFormatting>
  <conditionalFormatting sqref="AA31:AJ31">
    <cfRule type="expression" dxfId="17" priority="33">
      <formula>$Q$31&lt;&gt;"special"</formula>
    </cfRule>
  </conditionalFormatting>
  <conditionalFormatting sqref="AC65">
    <cfRule type="expression" dxfId="16" priority="29">
      <formula>OR($Q$65&lt;&gt;"zinc + special RAL", $Q$65&lt;&gt;"galvanisé + special RAL")</formula>
    </cfRule>
  </conditionalFormatting>
  <conditionalFormatting sqref="AC68">
    <cfRule type="expression" dxfId="15" priority="26">
      <formula>$Q$68&lt;&gt;"zinc + special RAL"</formula>
    </cfRule>
  </conditionalFormatting>
  <conditionalFormatting sqref="AC66">
    <cfRule type="expression" dxfId="14" priority="24">
      <formula>$Q$66&lt;&gt;"zinc + special RAL (outdoor special)"</formula>
    </cfRule>
  </conditionalFormatting>
  <conditionalFormatting sqref="AC67">
    <cfRule type="expression" dxfId="13" priority="23">
      <formula>$Q$67&lt;&gt;"zinc + special RAL (outdoor special)"</formula>
    </cfRule>
  </conditionalFormatting>
  <conditionalFormatting sqref="S6:Z13">
    <cfRule type="expression" dxfId="12" priority="10">
      <formula>ISBLANK(S6)</formula>
    </cfRule>
  </conditionalFormatting>
  <conditionalFormatting sqref="AE65:AJ65">
    <cfRule type="expression" dxfId="11" priority="14">
      <formula>AD65="RAL:"</formula>
    </cfRule>
  </conditionalFormatting>
  <conditionalFormatting sqref="AE66:AJ66">
    <cfRule type="expression" dxfId="10" priority="13">
      <formula>AD66="RAL:"</formula>
    </cfRule>
  </conditionalFormatting>
  <conditionalFormatting sqref="AE67:AJ67">
    <cfRule type="expression" dxfId="9" priority="12">
      <formula>AD67="RAL:"</formula>
    </cfRule>
  </conditionalFormatting>
  <conditionalFormatting sqref="AE68:AJ68">
    <cfRule type="expression" dxfId="8" priority="11">
      <formula>AD68="RAL:"</formula>
    </cfRule>
  </conditionalFormatting>
  <conditionalFormatting sqref="AC6:AJ12">
    <cfRule type="expression" dxfId="7" priority="9">
      <formula>ISBLANK(AC6)</formula>
    </cfRule>
  </conditionalFormatting>
  <conditionalFormatting sqref="H19">
    <cfRule type="expression" dxfId="6" priority="8">
      <formula>ISBLANK(H19)</formula>
    </cfRule>
  </conditionalFormatting>
  <conditionalFormatting sqref="Q24">
    <cfRule type="expression" dxfId="5" priority="7">
      <formula>ISBLANK(Q24)</formula>
    </cfRule>
  </conditionalFormatting>
  <conditionalFormatting sqref="Z88">
    <cfRule type="expression" dxfId="4" priority="5">
      <formula>ISBLANK(Z88)</formula>
    </cfRule>
  </conditionalFormatting>
  <conditionalFormatting sqref="AE2:AJ2">
    <cfRule type="expression" dxfId="3" priority="4">
      <formula>ISBLANK(AE2)</formula>
    </cfRule>
  </conditionalFormatting>
  <conditionalFormatting sqref="AD54">
    <cfRule type="expression" dxfId="2" priority="3">
      <formula>$Q$54="none"</formula>
    </cfRule>
  </conditionalFormatting>
  <conditionalFormatting sqref="AD55">
    <cfRule type="expression" dxfId="1" priority="2">
      <formula>$Q$55&lt;&gt;"other"</formula>
    </cfRule>
  </conditionalFormatting>
  <conditionalFormatting sqref="L88:M88">
    <cfRule type="expression" dxfId="0" priority="1">
      <formula>L88="-"</formula>
    </cfRule>
  </conditionalFormatting>
  <dataValidations count="33">
    <dataValidation type="list" allowBlank="1" showInputMessage="1" showErrorMessage="1" sqref="Q30">
      <formula1>"150 kg,225 kg,250 kg,300 kg"</formula1>
    </dataValidation>
    <dataValidation type="list" allowBlank="1" showErrorMessage="1" prompt="Select requested delivery week" sqref="L88:M88">
      <formula1>"-,1.,2.,3.,4.,5.,6.,7.,8.,9.,10.,11.,12.,13.,14.,15.,16.,17.,18.,19.,20.,21.,22.,23.,24.,25.,26.,27.,28.,29.,30.,31.,32.,33.,34.,35.,36.,37.,38.,39.,40.,41.,42.,43.,44.,45.,46.,47.,48.,49.,50.,51.,52."</formula1>
    </dataValidation>
    <dataValidation allowBlank="1" showInputMessage="1" showErrorMessage="1" promptTitle="dd/mm/yyyy" prompt="dd/mm/yyyy" sqref="AE2:AJ2"/>
    <dataValidation type="list" allowBlank="1" showInputMessage="1" showErrorMessage="1" sqref="Q31">
      <formula1>"700 x 750 mm,750 x 850 mm,800 x 900 mm,800 x 1000mm,Special"</formula1>
    </dataValidation>
    <dataValidation type="list" allowBlank="1" showInputMessage="1" showErrorMessage="1" sqref="Q35">
      <formula1>"150mm,200mm (standard),300mm (special)"</formula1>
    </dataValidation>
    <dataValidation type="list" allowBlank="1" showInputMessage="1" showErrorMessage="1" sqref="Q54">
      <formula1>"None,Connex glass,Perforated metal plates,Wooden,Steel rods,Stainless steel rods"</formula1>
    </dataValidation>
    <dataValidation type="list" allowBlank="1" showInputMessage="1" showErrorMessage="1" sqref="Q56">
      <formula1>"None,ALTECH,ARES,LEHNER,WEIGL,OTIS,STANNAH,TERRY"</formula1>
    </dataValidation>
    <dataValidation type="list" allowBlank="1" showInputMessage="1" showErrorMessage="1" sqref="Q60">
      <formula1>"None,Q1,Q2,Q3 air cargo,Q3 non air cargo"</formula1>
    </dataValidation>
    <dataValidation type="list" allowBlank="1" showInputMessage="1" showErrorMessage="1" sqref="Q22">
      <formula1>"Innen,Im Außenbereich"</formula1>
    </dataValidation>
    <dataValidation type="list" allowBlank="1" showInputMessage="1" showErrorMessage="1" sqref="Q23">
      <formula1>"Links,Rechts"</formula1>
    </dataValidation>
    <dataValidation type="list" allowBlank="1" showInputMessage="1" showErrorMessage="1" sqref="Q25">
      <formula1>"-,Untere Haltestelle,Obere Haltestelle"</formula1>
    </dataValidation>
    <dataValidation type="list" allowBlank="1" showInputMessage="1" showErrorMessage="1" sqref="Q28">
      <formula1>"Kompletter Lift mit maßgefertigter Schiene,Nur Schiene,Lift mit 3m langen Schienenteilen (Lager)"</formula1>
    </dataValidation>
    <dataValidation type="list" allowBlank="1" showInputMessage="1" showErrorMessage="1" sqref="Q29">
      <formula1>"Ohne Klappsitz,Klappsitz mit Polsterung,Klappsitz aus Stahl beschichtet"</formula1>
    </dataValidation>
    <dataValidation type="list" allowBlank="1" showInputMessage="1" showErrorMessage="1" sqref="Q32">
      <formula1>"Automatisch,Manuell"</formula1>
    </dataValidation>
    <dataValidation type="list" allowBlank="1" showInputMessage="1" showErrorMessage="1" sqref="Q33">
      <formula1>"Obere und untere Rampe,Obere und untere + frontale Rampe (90° seitliche Auffahrt),Obere und frontale Rampe (ohne untere)"</formula1>
    </dataValidation>
    <dataValidation type="list" allowBlank="1" showInputMessage="1" showErrorMessage="1" sqref="Q34">
      <formula1>"Nein (Standard),Ja"</formula1>
    </dataValidation>
    <dataValidation type="list" allowBlank="1" showInputMessage="1" showErrorMessage="1" sqref="Q36">
      <formula1>"Die gleiche Farbe wie Plattform,Keine Farbe (Aluminium unbeschichtet)"</formula1>
    </dataValidation>
    <dataValidation type="list" allowBlank="1" showInputMessage="1" showErrorMessage="1" sqref="Q37 Q53">
      <formula1>"Ja,Nein (Standard)"</formula1>
    </dataValidation>
    <dataValidation type="list" allowBlank="1" showInputMessage="1" showErrorMessage="1" sqref="Q38">
      <formula1>"Handkassette am Spiralkabel (Standard),Alarm + STOP auf Plattform + Handkassette,Alarm + STOP + Joystick auf Plattform,Alarm + STOP + Druckknöpfe auf Plattform,Handkassette + Joystick auf Plattform,Handkassette + Druckknöpfe auf Plattform"</formula1>
    </dataValidation>
    <dataValidation type="list" allowBlank="1" showInputMessage="1" showErrorMessage="1" sqref="Q39">
      <formula1>"Folientastatur (Standard),Großer Taster (spezial)"</formula1>
    </dataValidation>
    <dataValidation type="list" allowBlank="1" showInputMessage="1" showErrorMessage="1" sqref="Q40">
      <formula1>"Ohne Schlüssel,Mini Schlüssel,BACO Schlüssel,EURO Schlüssel"</formula1>
    </dataValidation>
    <dataValidation type="list" allowBlank="1" showInputMessage="1" showErrorMessage="1" sqref="Q42">
      <formula1>"Wandbefestigung (Standard),Stützenbefestigung"</formula1>
    </dataValidation>
    <dataValidation type="list" allowBlank="1" showInputMessage="1" showErrorMessage="1" sqref="Q43">
      <formula1>"Nein,Ja"</formula1>
    </dataValidation>
    <dataValidation type="list" allowBlank="1" showInputMessage="1" showErrorMessage="1" sqref="Q46 Q47 Q48 Q49">
      <formula1>"Ja,Nein"</formula1>
    </dataValidation>
    <dataValidation type="list" allowBlank="1" showInputMessage="1" showErrorMessage="1" sqref="Q52">
      <formula1>"Ja (für Außenanlage),Nein"</formula1>
    </dataValidation>
    <dataValidation type="list" allowBlank="1" showInputMessage="1" showErrorMessage="1" sqref="Q65">
      <formula1>"RAL 7035 (Standard),Verzinkt + RAL 7035 (Außenanlage),Special RAL,Verzinkt + Special RAL,Edelstahl + Special RAL"</formula1>
    </dataValidation>
    <dataValidation type="list" allowBlank="1" showInputMessage="1" showErrorMessage="1" sqref="Q66">
      <formula1>"Aluminium (für Innen oder Außen),RAL 9007 (Standard Innen),Special RAL,Edelstahl 304,Edelstahl 316 (special)"</formula1>
    </dataValidation>
    <dataValidation type="list" allowBlank="1" showInputMessage="1" showErrorMessage="1" sqref="Q67">
      <formula1>"RAL 7035 (Standard),Special RAL,Verzinkt + RAL 7035 (Außenanlage),Verzinkt + Special RAL (Außenanlage),Verzinkt,Edelstahl 304,Edelstahl 316 (special)"</formula1>
    </dataValidation>
    <dataValidation type="list" allowBlank="1" showInputMessage="1" showErrorMessage="1" sqref="Q68">
      <formula1>"-,RAL 7035 (Standard),Special RAL,Verzinkt + RAL 7035 (Außenanlage),Verzinkt + Special RAL,Verzinkt,Edelstahl 304,Edelstahl 316 (special)"</formula1>
    </dataValidation>
    <dataValidation type="list" allowBlank="1" showInputMessage="1" showErrorMessage="1" sqref="Q71">
      <formula1>"An die Wand,Auf Stützen und Wand,Auf Stützen"</formula1>
    </dataValidation>
    <dataValidation type="list" allowBlank="1" showInputMessage="1" showErrorMessage="1" sqref="Q72">
      <formula1>"-,Auf den Stufen,An die Treppenwange,Entlang der Treppenwange auf den Boden"</formula1>
    </dataValidation>
    <dataValidation type="list" allowBlank="1" showInputMessage="1" showErrorMessage="1" sqref="Q73">
      <formula1>"-,Ja,Nein"</formula1>
    </dataValidation>
    <dataValidation type="list" allowBlank="1" showInputMessage="1" showErrorMessage="1" sqref="Q74">
      <formula1>"nicht spezifiziert,Dreieck,Diamant,Langer Diamant"</formula1>
    </dataValidation>
  </dataValidations>
  <hyperlinks>
    <hyperlink ref="F13" r:id="rId1"/>
  </hyperlink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allowBlank="1" showInputMessage="1" showErrorMessage="1">
          <x14:formula1>
            <xm:f>Languages!$C$1:$F$1</xm:f>
          </x14:formula1>
          <xm:sqref>G2:L2</xm:sqref>
        </x14:dataValidation>
        <x14:dataValidation type="list" allowBlank="1" showInputMessage="1" showErrorMessage="1">
          <x14:formula1>
            <xm:f>Languages!$C$128:$C$129</xm:f>
          </x14:formula1>
          <xm:sqref>R53:AJ53</xm:sqref>
        </x14:dataValidation>
        <x14:dataValidation type="list" allowBlank="1" showInputMessage="1" showErrorMessage="1">
          <x14:formula1>
            <xm:f>Languages!$C$126:$C$127</xm:f>
          </x14:formula1>
          <xm:sqref>R52:AJ52</xm:sqref>
        </x14:dataValidation>
        <x14:dataValidation type="list" allowBlank="1" showInputMessage="1" showErrorMessage="1">
          <x14:formula1>
            <xm:f>Languages!$C$116:$C$117</xm:f>
          </x14:formula1>
          <xm:sqref>R49:AJ49</xm:sqref>
        </x14:dataValidation>
        <x14:dataValidation type="list" allowBlank="1" showInputMessage="1" showErrorMessage="1">
          <x14:formula1>
            <xm:f>Languages!$C$114:$C$115</xm:f>
          </x14:formula1>
          <xm:sqref>R48:AJ48</xm:sqref>
        </x14:dataValidation>
        <x14:dataValidation type="list" allowBlank="1" showInputMessage="1" showErrorMessage="1">
          <x14:formula1>
            <xm:f>Languages!$C$112:$C$113</xm:f>
          </x14:formula1>
          <xm:sqref>R47:AJ47</xm:sqref>
        </x14:dataValidation>
        <x14:dataValidation type="list" allowBlank="1" showInputMessage="1" showErrorMessage="1">
          <x14:formula1>
            <xm:f>Languages!$C$110:$C$111</xm:f>
          </x14:formula1>
          <xm:sqref>R46:AJ46</xm:sqref>
        </x14:dataValidation>
        <x14:dataValidation type="list" allowBlank="1" showInputMessage="1" showErrorMessage="1">
          <x14:formula1>
            <xm:f>Languages!$C$102:$C$103</xm:f>
          </x14:formula1>
          <xm:sqref>R43:AJ43</xm:sqref>
        </x14:dataValidation>
        <x14:dataValidation type="list" allowBlank="1" showInputMessage="1" showErrorMessage="1">
          <x14:formula1>
            <xm:f>Languages!$C$100:$C$101</xm:f>
          </x14:formula1>
          <xm:sqref>R42:AJ42</xm:sqref>
        </x14:dataValidation>
        <x14:dataValidation type="list" allowBlank="1" showInputMessage="1" showErrorMessage="1">
          <x14:formula1>
            <xm:f>Languages!$C$96:$C$99</xm:f>
          </x14:formula1>
          <xm:sqref>R40:AJ40</xm:sqref>
        </x14:dataValidation>
        <x14:dataValidation type="list" allowBlank="1" showInputMessage="1" showErrorMessage="1">
          <x14:formula1>
            <xm:f>Languages!$C$94:$C$95</xm:f>
          </x14:formula1>
          <xm:sqref>R39:AJ39</xm:sqref>
        </x14:dataValidation>
        <x14:dataValidation type="list" allowBlank="1" showInputMessage="1" showErrorMessage="1">
          <x14:formula1>
            <xm:f>Languages!$C$88:$C$93</xm:f>
          </x14:formula1>
          <xm:sqref>R38:AJ38</xm:sqref>
        </x14:dataValidation>
        <x14:dataValidation type="list" allowBlank="1" showInputMessage="1" showErrorMessage="1">
          <x14:formula1>
            <xm:f>Languages!$C$86:$C$87</xm:f>
          </x14:formula1>
          <xm:sqref>R37:AJ37</xm:sqref>
        </x14:dataValidation>
        <x14:dataValidation type="list" allowBlank="1" showInputMessage="1" showErrorMessage="1">
          <x14:formula1>
            <xm:f>Languages!$C$84:$C$85</xm:f>
          </x14:formula1>
          <xm:sqref>R36:AJ36</xm:sqref>
        </x14:dataValidation>
        <x14:dataValidation type="list" allowBlank="1" showInputMessage="1" showErrorMessage="1">
          <x14:formula1>
            <xm:f>Languages!$C$81:$C$83</xm:f>
          </x14:formula1>
          <xm:sqref>R35:AJ35</xm:sqref>
        </x14:dataValidation>
        <x14:dataValidation type="list" allowBlank="1" showInputMessage="1" showErrorMessage="1">
          <x14:formula1>
            <xm:f>Languages!$C$79:$C$80</xm:f>
          </x14:formula1>
          <xm:sqref>R34:AJ34</xm:sqref>
        </x14:dataValidation>
        <x14:dataValidation type="list" allowBlank="1" showInputMessage="1" showErrorMessage="1">
          <x14:formula1>
            <xm:f>Languages!$C$76:$C$78</xm:f>
          </x14:formula1>
          <xm:sqref>R33:AJ33</xm:sqref>
        </x14:dataValidation>
        <x14:dataValidation type="list" allowBlank="1" showInputMessage="1" showErrorMessage="1">
          <x14:formula1>
            <xm:f>Languages!$C$74:$C$75</xm:f>
          </x14:formula1>
          <xm:sqref>R32:AJ32</xm:sqref>
        </x14:dataValidation>
        <x14:dataValidation type="list" allowBlank="1" showInputMessage="1" showErrorMessage="1">
          <x14:formula1>
            <xm:f>Languages!$C$69:$C$73</xm:f>
          </x14:formula1>
          <xm:sqref>R31:Z31</xm:sqref>
        </x14:dataValidation>
        <x14:dataValidation type="list" allowBlank="1" showInputMessage="1" showErrorMessage="1">
          <x14:formula1>
            <xm:f>Languages!$C$65:$C$68</xm:f>
          </x14:formula1>
          <xm:sqref>R30:AJ30</xm:sqref>
        </x14:dataValidation>
        <x14:dataValidation type="list" allowBlank="1" showInputMessage="1" showErrorMessage="1">
          <x14:formula1>
            <xm:f>Languages!$C$62:$C$64</xm:f>
          </x14:formula1>
          <xm:sqref>R29:AJ29</xm:sqref>
        </x14:dataValidation>
        <x14:dataValidation type="list" allowBlank="1" showInputMessage="1" showErrorMessage="1">
          <x14:formula1>
            <xm:f>Languages!$C$59:$C$61</xm:f>
          </x14:formula1>
          <xm:sqref>R28:AJ28</xm:sqref>
        </x14:dataValidation>
        <x14:dataValidation type="list" allowBlank="1" showInputMessage="1" showErrorMessage="1">
          <x14:formula1>
            <xm:f>Languages!$C$36:$C$37</xm:f>
          </x14:formula1>
          <xm:sqref>R23:AJ23</xm:sqref>
        </x14:dataValidation>
        <x14:dataValidation type="list" allowBlank="1" showInputMessage="1" showErrorMessage="1">
          <x14:formula1>
            <xm:f>Languages!$C$34:$C$35</xm:f>
          </x14:formula1>
          <xm:sqref>R22:AJ22</xm:sqref>
        </x14:dataValidation>
        <x14:dataValidation type="list" allowBlank="1" showInputMessage="1" showErrorMessage="1">
          <x14:formula1>
            <xm:f>Languages!$C$130:$C$135</xm:f>
          </x14:formula1>
          <xm:sqref>R54:AA54</xm:sqref>
        </x14:dataValidation>
        <x14:dataValidation type="list" allowBlank="1" showInputMessage="1" showErrorMessage="1">
          <x14:formula1>
            <xm:f>Languages!$C$136:$C$143</xm:f>
          </x14:formula1>
          <xm:sqref>R56:AJ56</xm:sqref>
        </x14:dataValidation>
        <x14:dataValidation type="list" allowBlank="1" showInputMessage="1" showErrorMessage="1">
          <x14:formula1>
            <xm:f>Languages!$C$144:$C$148</xm:f>
          </x14:formula1>
          <xm:sqref>R60:AJ60</xm:sqref>
        </x14:dataValidation>
        <x14:dataValidation type="list" allowBlank="1" showInputMessage="1" showErrorMessage="1">
          <x14:formula1>
            <xm:f>Languages!$C$159:$C$163</xm:f>
          </x14:formula1>
          <xm:sqref>R65:AB65</xm:sqref>
        </x14:dataValidation>
        <x14:dataValidation type="list" allowBlank="1" showInputMessage="1" showErrorMessage="1">
          <x14:formula1>
            <xm:f>Languages!$C$164:$C$168</xm:f>
          </x14:formula1>
          <xm:sqref>R66:AB66</xm:sqref>
        </x14:dataValidation>
        <x14:dataValidation type="list" allowBlank="1" showInputMessage="1" showErrorMessage="1">
          <x14:formula1>
            <xm:f>Languages!$C$169:$C$175</xm:f>
          </x14:formula1>
          <xm:sqref>R67:AB67</xm:sqref>
        </x14:dataValidation>
        <x14:dataValidation type="list" allowBlank="1" showInputMessage="1" showErrorMessage="1">
          <x14:formula1>
            <xm:f>Languages!$C$176:$C$183</xm:f>
          </x14:formula1>
          <xm:sqref>R68:AB68</xm:sqref>
        </x14:dataValidation>
        <x14:dataValidation type="list" allowBlank="1" showInputMessage="1" showErrorMessage="1">
          <x14:formula1>
            <xm:f>Languages!$C$189:$C$191</xm:f>
          </x14:formula1>
          <xm:sqref>R71:AJ71</xm:sqref>
        </x14:dataValidation>
        <x14:dataValidation type="list" allowBlank="1" showInputMessage="1" showErrorMessage="1">
          <x14:formula1>
            <xm:f>Languages!$C$192:$C$195</xm:f>
          </x14:formula1>
          <xm:sqref>R72:AJ72</xm:sqref>
        </x14:dataValidation>
        <x14:dataValidation type="list" allowBlank="1" showInputMessage="1" showErrorMessage="1">
          <x14:formula1>
            <xm:f>Languages!$C$196:$C$198</xm:f>
          </x14:formula1>
          <xm:sqref>R73:AJ73</xm:sqref>
        </x14:dataValidation>
        <x14:dataValidation type="list" allowBlank="1" showInputMessage="1" showErrorMessage="1">
          <x14:formula1>
            <xm:f>Languages!$C$199:$C$202</xm:f>
          </x14:formula1>
          <xm:sqref>R74:AJ74</xm:sqref>
        </x14:dataValidation>
        <x14:dataValidation type="list" allowBlank="1" showInputMessage="1" showErrorMessage="1">
          <x14:formula1>
            <xm:f>Languages!$C$38:$C$40</xm:f>
          </x14:formula1>
          <xm:sqref>R25:AJ25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60"/>
  <sheetViews>
    <sheetView topLeftCell="B21" zoomScale="85" zoomScaleNormal="85" workbookViewId="0">
      <selection activeCell="C55" sqref="C55"/>
    </sheetView>
  </sheetViews>
  <sheetFormatPr defaultColWidth="9.140625" defaultRowHeight="15.75" customHeight="1"/>
  <cols>
    <col min="1" max="1" width="0" hidden="1" customWidth="1"/>
    <col min="2" max="2" width="15.7109375" customWidth="1"/>
    <col min="3" max="3" width="56.28515625" customWidth="1"/>
    <col min="4" max="4" width="4" bestFit="1" customWidth="1"/>
    <col min="5" max="7" width="9.28515625" customWidth="1"/>
    <col min="8" max="8" width="8.7109375" customWidth="1"/>
    <col min="9" max="9" width="13.42578125" style="167" customWidth="1"/>
    <col min="10" max="10" width="10.28515625" customWidth="1"/>
  </cols>
  <sheetData>
    <row r="1" spans="2:12" ht="25.5" customHeight="1">
      <c r="B1" s="42" t="s">
        <v>63</v>
      </c>
      <c r="C1" s="3" t="s">
        <v>702</v>
      </c>
      <c r="D1" s="4"/>
      <c r="E1" s="4"/>
      <c r="F1" s="4"/>
      <c r="G1" s="43" t="str">
        <f>'Order form'!AE3</f>
        <v>DELTA.LE.2019.B</v>
      </c>
      <c r="H1" s="5"/>
      <c r="I1" s="44"/>
    </row>
    <row r="2" spans="2:12" ht="15.75" customHeight="1">
      <c r="B2" s="45" t="s">
        <v>17</v>
      </c>
      <c r="C2" s="292">
        <f>'Order form'!H19</f>
        <v>0</v>
      </c>
      <c r="D2" s="293"/>
      <c r="E2" s="293"/>
      <c r="F2" s="293"/>
      <c r="G2" s="293"/>
      <c r="H2" s="6"/>
      <c r="I2" s="46"/>
    </row>
    <row r="3" spans="2:12" ht="15.75" customHeight="1">
      <c r="B3" s="7" t="s">
        <v>64</v>
      </c>
      <c r="C3" s="49" t="s">
        <v>41</v>
      </c>
      <c r="D3" s="8"/>
      <c r="E3" s="8"/>
      <c r="F3" s="8"/>
      <c r="G3" s="6"/>
      <c r="H3" s="6"/>
      <c r="I3" s="47"/>
    </row>
    <row r="4" spans="2:12" ht="15.75" customHeight="1">
      <c r="B4" s="7"/>
      <c r="C4" s="49" t="s">
        <v>43</v>
      </c>
      <c r="D4" s="6"/>
      <c r="E4" s="6"/>
      <c r="F4" s="6"/>
      <c r="G4" s="25"/>
      <c r="H4" s="6"/>
      <c r="I4" s="47"/>
      <c r="K4" s="291"/>
      <c r="L4" s="291"/>
    </row>
    <row r="5" spans="2:12" ht="15.75" customHeight="1">
      <c r="B5" s="7"/>
      <c r="C5" s="49" t="s">
        <v>44</v>
      </c>
      <c r="D5" s="6"/>
      <c r="E5" s="6"/>
      <c r="F5" s="6"/>
      <c r="G5" s="6"/>
      <c r="H5" s="6"/>
      <c r="I5" s="47"/>
    </row>
    <row r="6" spans="2:12" ht="15.75" customHeight="1">
      <c r="B6" s="7"/>
      <c r="C6" s="49" t="s">
        <v>45</v>
      </c>
      <c r="D6" s="6"/>
      <c r="E6" s="6"/>
      <c r="F6" s="6"/>
      <c r="G6" s="6"/>
      <c r="H6" s="6"/>
      <c r="I6" s="47"/>
    </row>
    <row r="7" spans="2:12" ht="15.75" customHeight="1" thickBot="1">
      <c r="B7" s="48"/>
      <c r="C7" s="112" t="s">
        <v>18</v>
      </c>
      <c r="D7" s="294"/>
      <c r="E7" s="295"/>
      <c r="F7" s="296"/>
      <c r="G7" s="113" t="s">
        <v>20</v>
      </c>
      <c r="H7" s="113" t="s">
        <v>65</v>
      </c>
      <c r="I7" s="114" t="s">
        <v>27</v>
      </c>
    </row>
    <row r="8" spans="2:12" ht="15.75" customHeight="1">
      <c r="B8" s="297" t="s">
        <v>703</v>
      </c>
      <c r="C8" s="115" t="s">
        <v>751</v>
      </c>
      <c r="D8" s="116">
        <f>IF(OR(AND('Order form'!Q28="Platform + rail cut to length (standard)",'Order form'!Q66&lt;&gt;"aluminium (indoor or outdoor)")),1,)</f>
        <v>0</v>
      </c>
      <c r="E8" s="20"/>
      <c r="F8" s="20"/>
      <c r="G8" s="117" t="s">
        <v>704</v>
      </c>
      <c r="H8" s="118">
        <f>'[1]Price list'!$C8</f>
        <v>0</v>
      </c>
      <c r="I8" s="119">
        <f>D8*H8</f>
        <v>0</v>
      </c>
      <c r="L8" s="24"/>
    </row>
    <row r="9" spans="2:12" ht="15.75" customHeight="1">
      <c r="B9" s="298"/>
      <c r="C9" s="169" t="s">
        <v>752</v>
      </c>
      <c r="D9" s="121">
        <f>IF(OR(AND('Order form'!Q28="Platform + rail cut to length (standard)",'Order form'!Q66="aluminium (indoor or outdoor)")),1,)</f>
        <v>0</v>
      </c>
      <c r="E9" s="50"/>
      <c r="F9" s="50"/>
      <c r="G9" s="122" t="s">
        <v>704</v>
      </c>
      <c r="H9" s="123">
        <f>'[1]Price list'!$C9</f>
        <v>0</v>
      </c>
      <c r="I9" s="124">
        <f>D9*H9</f>
        <v>0</v>
      </c>
      <c r="L9" s="24"/>
    </row>
    <row r="10" spans="2:12" ht="15.75" customHeight="1">
      <c r="B10" s="298"/>
      <c r="C10" s="120" t="s">
        <v>705</v>
      </c>
      <c r="D10" s="121">
        <f>IF(OR('Order form'!Q65="stainless + Special RAL"),1,)</f>
        <v>0</v>
      </c>
      <c r="E10" s="16"/>
      <c r="F10" s="16"/>
      <c r="G10" s="122" t="s">
        <v>704</v>
      </c>
      <c r="H10" s="123">
        <f>'[1]Price list'!$C10</f>
        <v>0</v>
      </c>
      <c r="I10" s="124">
        <f t="shared" ref="I10:I11" si="0">D10*H10</f>
        <v>0</v>
      </c>
      <c r="L10" s="24"/>
    </row>
    <row r="11" spans="2:12" ht="15.75" customHeight="1" thickBot="1">
      <c r="B11" s="298"/>
      <c r="C11" s="120" t="s">
        <v>706</v>
      </c>
      <c r="D11" s="121">
        <f>IF(OR('Order form'!Q65="zinc + RAL 7035 (outdoor standard)",'Order form'!Q65="zinc + Special RAL"),1,)</f>
        <v>0</v>
      </c>
      <c r="E11" s="16"/>
      <c r="F11" s="16"/>
      <c r="G11" s="122" t="s">
        <v>704</v>
      </c>
      <c r="H11" s="125">
        <f>'[1]Price list'!$C11</f>
        <v>0</v>
      </c>
      <c r="I11" s="124">
        <f t="shared" si="0"/>
        <v>0</v>
      </c>
      <c r="K11" s="24"/>
    </row>
    <row r="12" spans="2:12" ht="15.75" customHeight="1" thickBot="1">
      <c r="B12" s="126" t="s">
        <v>19</v>
      </c>
      <c r="C12" s="171" t="s">
        <v>707</v>
      </c>
      <c r="D12" s="172"/>
      <c r="E12" s="11"/>
      <c r="F12" s="11"/>
      <c r="G12" s="173"/>
      <c r="H12" s="118">
        <f>'[1]Price list'!$C12</f>
        <v>0</v>
      </c>
      <c r="I12" s="174"/>
    </row>
    <row r="13" spans="2:12" ht="15.75" customHeight="1">
      <c r="B13" s="281" t="s">
        <v>21</v>
      </c>
      <c r="C13" s="169" t="s">
        <v>708</v>
      </c>
      <c r="D13" s="170">
        <f>IF(AND('Order form'!Q24&gt;3,AND(OR('Order form'!Q66="RAL 9007 (standard indoor)",'Order form'!Q66="Special RAL",'Order form'!Q66="stainless 304",'Order form'!Q66="stainless 316"))),'Order form'!Q24-3,0)</f>
        <v>0</v>
      </c>
      <c r="E13" s="50"/>
      <c r="F13" s="50"/>
      <c r="G13" s="154" t="s">
        <v>0</v>
      </c>
      <c r="H13" s="118">
        <f>'[1]Price list'!$C13</f>
        <v>0</v>
      </c>
      <c r="I13" s="155">
        <f>H13*D13</f>
        <v>0</v>
      </c>
    </row>
    <row r="14" spans="2:12" ht="15.75" customHeight="1">
      <c r="B14" s="282"/>
      <c r="C14" s="128" t="s">
        <v>709</v>
      </c>
      <c r="D14" s="121">
        <f>IF(AND('Order form'!Q24&gt;3,AND('Order form'!Q66="aluminium (indoor or outdoor)")),'Order form'!Q24-3,0)</f>
        <v>0</v>
      </c>
      <c r="E14" s="16"/>
      <c r="F14" s="16"/>
      <c r="G14" s="122" t="s">
        <v>0</v>
      </c>
      <c r="H14" s="123">
        <f>'[1]Price list'!$C14</f>
        <v>0</v>
      </c>
      <c r="I14" s="124">
        <f t="shared" ref="I14:I16" si="1">H14*D14</f>
        <v>0</v>
      </c>
    </row>
    <row r="15" spans="2:12" ht="15.75" customHeight="1">
      <c r="B15" s="282"/>
      <c r="C15" s="128" t="s">
        <v>710</v>
      </c>
      <c r="D15" s="168">
        <f>IF(AND('Order form'!Q24&gt;0,'Order form'!Q66="stainless 304"),'Order form'!Q24,0)</f>
        <v>0</v>
      </c>
      <c r="E15" s="16"/>
      <c r="F15" s="16"/>
      <c r="G15" s="122" t="s">
        <v>0</v>
      </c>
      <c r="H15" s="123">
        <f>'[1]Price list'!$C15</f>
        <v>0</v>
      </c>
      <c r="I15" s="124">
        <f t="shared" si="1"/>
        <v>0</v>
      </c>
    </row>
    <row r="16" spans="2:12" ht="15.75" customHeight="1">
      <c r="B16" s="282"/>
      <c r="C16" s="128" t="s">
        <v>711</v>
      </c>
      <c r="D16" s="121">
        <f>IF(AND('Order form'!Q24,'Order form'!Q66="stainless 316"),'Order form'!Q24,0)</f>
        <v>0</v>
      </c>
      <c r="E16" s="16"/>
      <c r="F16" s="16"/>
      <c r="G16" s="122" t="s">
        <v>0</v>
      </c>
      <c r="H16" s="123">
        <f>'[1]Price list'!$C16</f>
        <v>0</v>
      </c>
      <c r="I16" s="124">
        <f t="shared" si="1"/>
        <v>0</v>
      </c>
    </row>
    <row r="17" spans="2:9" ht="15.75" customHeight="1">
      <c r="B17" s="282"/>
      <c r="C17" s="128" t="s">
        <v>712</v>
      </c>
      <c r="D17" s="121">
        <f>CEILING(E17,1)</f>
        <v>0</v>
      </c>
      <c r="E17" s="16">
        <f>IF(OR('Order form'!Q71="on the pillars only",'Order form'!Q71="on the wall + pillars"),('Order form'!Q24/0.6+1),0)</f>
        <v>0</v>
      </c>
      <c r="F17" s="16"/>
      <c r="G17" s="122" t="s">
        <v>704</v>
      </c>
      <c r="H17" s="123">
        <f>'[1]Price list'!$C17</f>
        <v>0</v>
      </c>
      <c r="I17" s="124">
        <f>H17*D17</f>
        <v>0</v>
      </c>
    </row>
    <row r="18" spans="2:9" ht="15.75" customHeight="1">
      <c r="B18" s="282"/>
      <c r="C18" s="129" t="s">
        <v>713</v>
      </c>
      <c r="D18" s="121">
        <f>IF(OR('Order form'!Q68="zinc + RAL 7035 (outdoor standard)",'Order form'!Q68="zinc + special RAL"),D17,0)</f>
        <v>0</v>
      </c>
      <c r="E18" s="16"/>
      <c r="F18" s="16"/>
      <c r="G18" s="122" t="s">
        <v>704</v>
      </c>
      <c r="H18" s="123">
        <f>'[1]Price list'!$C18</f>
        <v>0</v>
      </c>
      <c r="I18" s="124">
        <f>H18*D18</f>
        <v>0</v>
      </c>
    </row>
    <row r="19" spans="2:9" ht="15.75" customHeight="1">
      <c r="B19" s="282"/>
      <c r="C19" s="130" t="s">
        <v>714</v>
      </c>
      <c r="D19" s="121">
        <f>IF(OR('Order form'!Q68="stainless 304",'Order form'!Q68="stainless 316"),D17,0)</f>
        <v>0</v>
      </c>
      <c r="E19" s="16"/>
      <c r="F19" s="16"/>
      <c r="G19" s="122" t="s">
        <v>704</v>
      </c>
      <c r="H19" s="123">
        <f>'[1]Price list'!$C19</f>
        <v>0</v>
      </c>
      <c r="I19" s="124">
        <f t="shared" ref="I19:I21" si="2">H19*D19</f>
        <v>0</v>
      </c>
    </row>
    <row r="20" spans="2:9" ht="15.75" customHeight="1">
      <c r="B20" s="282"/>
      <c r="C20" s="128" t="s">
        <v>22</v>
      </c>
      <c r="D20" s="121">
        <f>IF('Order form'!Q42="Pillar mounted",'Order form'!Q41,0)</f>
        <v>0</v>
      </c>
      <c r="E20" s="16"/>
      <c r="F20" s="16"/>
      <c r="G20" s="122" t="s">
        <v>704</v>
      </c>
      <c r="H20" s="123">
        <f>'[1]Price list'!$C20</f>
        <v>0</v>
      </c>
      <c r="I20" s="124">
        <f t="shared" si="2"/>
        <v>0</v>
      </c>
    </row>
    <row r="21" spans="2:9" ht="15.75" customHeight="1">
      <c r="B21" s="282"/>
      <c r="C21" s="130" t="s">
        <v>715</v>
      </c>
      <c r="D21" s="131">
        <f>IF(OR('Order form'!Q68="stainless 304",'Order form'!Q68="stainless 316"),D20,0)</f>
        <v>0</v>
      </c>
      <c r="E21" s="52"/>
      <c r="F21" s="52"/>
      <c r="G21" s="132" t="s">
        <v>704</v>
      </c>
      <c r="H21" s="123">
        <f>'[1]Price list'!$C21</f>
        <v>0</v>
      </c>
      <c r="I21" s="124">
        <f t="shared" si="2"/>
        <v>0</v>
      </c>
    </row>
    <row r="22" spans="2:9" ht="15.75" customHeight="1" thickBot="1">
      <c r="B22" s="283"/>
      <c r="C22" s="133" t="s">
        <v>716</v>
      </c>
      <c r="D22" s="134">
        <f>IF('Order form'!Q73="yes",D17,0)</f>
        <v>0</v>
      </c>
      <c r="E22" s="21"/>
      <c r="F22" s="21"/>
      <c r="G22" s="135" t="s">
        <v>704</v>
      </c>
      <c r="H22" s="125">
        <f>'[1]Price list'!$C22</f>
        <v>0</v>
      </c>
      <c r="I22" s="136">
        <f>H22*D22</f>
        <v>0</v>
      </c>
    </row>
    <row r="23" spans="2:9" ht="15.75" customHeight="1">
      <c r="B23" s="281" t="s">
        <v>717</v>
      </c>
      <c r="C23" s="137" t="s">
        <v>718</v>
      </c>
      <c r="D23" s="138">
        <f>IF('Order form'!Q32="automatic",1,0)</f>
        <v>0</v>
      </c>
      <c r="E23" s="9"/>
      <c r="F23" s="9"/>
      <c r="G23" s="139" t="s">
        <v>704</v>
      </c>
      <c r="H23" s="118">
        <f>'[1]Price list'!$C23</f>
        <v>0</v>
      </c>
      <c r="I23" s="140">
        <f t="shared" ref="I23:I24" si="3">H23*D23</f>
        <v>0</v>
      </c>
    </row>
    <row r="24" spans="2:9" ht="15.75" customHeight="1">
      <c r="B24" s="282"/>
      <c r="C24" s="141" t="s">
        <v>719</v>
      </c>
      <c r="D24" s="142">
        <f>IF('Order form'!Q31="special",1,0)</f>
        <v>0</v>
      </c>
      <c r="E24" s="12"/>
      <c r="F24" s="12"/>
      <c r="G24" s="143" t="s">
        <v>704</v>
      </c>
      <c r="H24" s="123">
        <f>'[1]Price list'!$C24</f>
        <v>0</v>
      </c>
      <c r="I24" s="124">
        <f t="shared" si="3"/>
        <v>0</v>
      </c>
    </row>
    <row r="25" spans="2:9" ht="15.75" customHeight="1">
      <c r="B25" s="282"/>
      <c r="C25" s="141" t="s">
        <v>720</v>
      </c>
      <c r="D25" s="142">
        <f>IF(OR('Order form'!Q33="Upper and lower ramp + front ramp (90° side access)",'Order form'!Q33="Upper and front (without lower)"),1,0)</f>
        <v>0</v>
      </c>
      <c r="E25" s="12"/>
      <c r="F25" s="12"/>
      <c r="G25" s="143" t="s">
        <v>704</v>
      </c>
      <c r="H25" s="123">
        <f>'[1]Price list'!$C25</f>
        <v>0</v>
      </c>
      <c r="I25" s="124">
        <f>H25*D25</f>
        <v>0</v>
      </c>
    </row>
    <row r="26" spans="2:9" ht="15.75" customHeight="1">
      <c r="B26" s="282"/>
      <c r="C26" s="144" t="s">
        <v>721</v>
      </c>
      <c r="D26" s="142">
        <f>IF('Order form'!Q34="yes",1,0)</f>
        <v>0</v>
      </c>
      <c r="E26" s="13"/>
      <c r="F26" s="13"/>
      <c r="G26" s="145" t="s">
        <v>704</v>
      </c>
      <c r="H26" s="123">
        <f>'[1]Price list'!$C26</f>
        <v>0</v>
      </c>
      <c r="I26" s="124">
        <f>H26*D26</f>
        <v>0</v>
      </c>
    </row>
    <row r="27" spans="2:9" ht="15.75" customHeight="1">
      <c r="B27" s="282"/>
      <c r="C27" s="144" t="s">
        <v>722</v>
      </c>
      <c r="D27" s="142">
        <f>IF('Order form'!Q33="Upper and front ramp (without lower)",1,0)</f>
        <v>0</v>
      </c>
      <c r="E27" s="13"/>
      <c r="F27" s="13"/>
      <c r="G27" s="145" t="s">
        <v>704</v>
      </c>
      <c r="H27" s="123">
        <f>'[1]Price list'!$C27</f>
        <v>0</v>
      </c>
      <c r="I27" s="124">
        <f t="shared" ref="I27:I29" si="4">H27*D27</f>
        <v>0</v>
      </c>
    </row>
    <row r="28" spans="2:9" ht="15.75" customHeight="1">
      <c r="B28" s="282"/>
      <c r="C28" s="144" t="s">
        <v>501</v>
      </c>
      <c r="D28" s="142">
        <f>IF('Order form'!Q37="yes",1,0)</f>
        <v>0</v>
      </c>
      <c r="E28" s="13"/>
      <c r="F28" s="13"/>
      <c r="G28" s="145" t="s">
        <v>704</v>
      </c>
      <c r="H28" s="123">
        <f>'[1]Price list'!$C28</f>
        <v>0</v>
      </c>
      <c r="I28" s="124">
        <f t="shared" si="4"/>
        <v>0</v>
      </c>
    </row>
    <row r="29" spans="2:9" ht="15.75" customHeight="1">
      <c r="B29" s="282"/>
      <c r="C29" s="144" t="s">
        <v>723</v>
      </c>
      <c r="D29" s="142">
        <f>IF('Order form'!Q35="300mm (special)",1,0)</f>
        <v>0</v>
      </c>
      <c r="E29" s="13"/>
      <c r="F29" s="13"/>
      <c r="G29" s="145" t="s">
        <v>704</v>
      </c>
      <c r="H29" s="123">
        <f>'[1]Price list'!$C29</f>
        <v>0</v>
      </c>
      <c r="I29" s="124">
        <f t="shared" si="4"/>
        <v>0</v>
      </c>
    </row>
    <row r="30" spans="2:9" ht="15.75" customHeight="1">
      <c r="B30" s="282"/>
      <c r="C30" s="141" t="s">
        <v>23</v>
      </c>
      <c r="D30" s="142">
        <f>IF('Order form'!Q52="yes",1,0)</f>
        <v>0</v>
      </c>
      <c r="E30" s="12"/>
      <c r="F30" s="12"/>
      <c r="G30" s="143" t="s">
        <v>704</v>
      </c>
      <c r="H30" s="123">
        <f>'[1]Price list'!$C30</f>
        <v>0</v>
      </c>
      <c r="I30" s="124">
        <f>H30*D30</f>
        <v>0</v>
      </c>
    </row>
    <row r="31" spans="2:9" ht="15.75" customHeight="1">
      <c r="B31" s="282"/>
      <c r="C31" s="141" t="s">
        <v>724</v>
      </c>
      <c r="D31" s="142">
        <f>IF('Order form'!Q53="yes",1,0)</f>
        <v>0</v>
      </c>
      <c r="E31" s="12"/>
      <c r="F31" s="12"/>
      <c r="G31" s="143" t="s">
        <v>704</v>
      </c>
      <c r="H31" s="123">
        <f>'[1]Price list'!$C31</f>
        <v>0</v>
      </c>
      <c r="I31" s="124">
        <f>H31*D31</f>
        <v>0</v>
      </c>
    </row>
    <row r="32" spans="2:9" ht="15.75" customHeight="1">
      <c r="B32" s="282"/>
      <c r="C32" s="144" t="s">
        <v>725</v>
      </c>
      <c r="D32" s="146">
        <f>IF('Order form'!Q29="With upholstery folding seat",1,0)</f>
        <v>0</v>
      </c>
      <c r="E32" s="13"/>
      <c r="F32" s="13"/>
      <c r="G32" s="143" t="s">
        <v>704</v>
      </c>
      <c r="H32" s="123">
        <f>'[1]Price list'!$C32</f>
        <v>0</v>
      </c>
      <c r="I32" s="140">
        <f>H32*D32</f>
        <v>0</v>
      </c>
    </row>
    <row r="33" spans="2:9" ht="15.75" customHeight="1" thickBot="1">
      <c r="B33" s="282"/>
      <c r="C33" s="147" t="s">
        <v>726</v>
      </c>
      <c r="D33" s="148">
        <f>IF('Order form'!Q29="With steel folding seat",1,0)</f>
        <v>0</v>
      </c>
      <c r="E33" s="10"/>
      <c r="F33" s="10"/>
      <c r="G33" s="149" t="s">
        <v>704</v>
      </c>
      <c r="H33" s="125">
        <f>'[1]Price list'!$C33</f>
        <v>0</v>
      </c>
      <c r="I33" s="136">
        <f>H33*D33</f>
        <v>0</v>
      </c>
    </row>
    <row r="34" spans="2:9" ht="15.75" customHeight="1">
      <c r="B34" s="284" t="s">
        <v>548</v>
      </c>
      <c r="C34" s="150" t="s">
        <v>727</v>
      </c>
      <c r="D34" s="138">
        <f>IF('Order form'!Q54="Connex glass",'Order form'!AB54,0)</f>
        <v>0</v>
      </c>
      <c r="E34" s="151"/>
      <c r="F34" s="14"/>
      <c r="G34" s="152" t="s">
        <v>704</v>
      </c>
      <c r="H34" s="118">
        <f>'[1]Price list'!$C34</f>
        <v>0</v>
      </c>
      <c r="I34" s="127">
        <f t="shared" ref="I34:I41" si="5">H34*D34</f>
        <v>0</v>
      </c>
    </row>
    <row r="35" spans="2:9" ht="15.75" customHeight="1">
      <c r="B35" s="285"/>
      <c r="C35" s="141" t="s">
        <v>728</v>
      </c>
      <c r="D35" s="142">
        <f>IF('Order form'!Q54="Perforated metal plates",'Order form'!AB54,0)</f>
        <v>0</v>
      </c>
      <c r="E35" s="16"/>
      <c r="F35" s="12"/>
      <c r="G35" s="143" t="s">
        <v>704</v>
      </c>
      <c r="H35" s="123">
        <f>'[1]Price list'!$C35</f>
        <v>0</v>
      </c>
      <c r="I35" s="124">
        <f t="shared" si="5"/>
        <v>0</v>
      </c>
    </row>
    <row r="36" spans="2:9" ht="15.75" customHeight="1">
      <c r="B36" s="285"/>
      <c r="C36" s="141" t="s">
        <v>729</v>
      </c>
      <c r="D36" s="142">
        <f>IF('Order form'!Q54="Wooden",'Order form'!AB54,0)</f>
        <v>0</v>
      </c>
      <c r="E36" s="16"/>
      <c r="F36" s="12"/>
      <c r="G36" s="143" t="s">
        <v>704</v>
      </c>
      <c r="H36" s="123">
        <f>'[1]Price list'!$C36</f>
        <v>0</v>
      </c>
      <c r="I36" s="124">
        <f>H36*D36</f>
        <v>0</v>
      </c>
    </row>
    <row r="37" spans="2:9" ht="15.75" customHeight="1">
      <c r="B37" s="285"/>
      <c r="C37" s="141" t="s">
        <v>730</v>
      </c>
      <c r="D37" s="142">
        <f>IF('Order form'!Q54="Steel rods",'Order form'!AB54,0)</f>
        <v>0</v>
      </c>
      <c r="E37" s="16"/>
      <c r="F37" s="12"/>
      <c r="G37" s="143" t="s">
        <v>704</v>
      </c>
      <c r="H37" s="123">
        <f>'[1]Price list'!$C37</f>
        <v>0</v>
      </c>
      <c r="I37" s="124">
        <f t="shared" si="5"/>
        <v>0</v>
      </c>
    </row>
    <row r="38" spans="2:9" ht="15.75" customHeight="1" thickBot="1">
      <c r="B38" s="286"/>
      <c r="C38" s="147" t="s">
        <v>731</v>
      </c>
      <c r="D38" s="148">
        <f>IF('Order form'!Q54="Stainless steel rods",'Order form'!AB54,0)</f>
        <v>0</v>
      </c>
      <c r="E38" s="10"/>
      <c r="F38" s="10"/>
      <c r="G38" s="149" t="s">
        <v>704</v>
      </c>
      <c r="H38" s="125">
        <f>'[1]Price list'!$C38</f>
        <v>0</v>
      </c>
      <c r="I38" s="136">
        <f t="shared" si="5"/>
        <v>0</v>
      </c>
    </row>
    <row r="39" spans="2:9" ht="15.75" customHeight="1">
      <c r="B39" s="281" t="s">
        <v>24</v>
      </c>
      <c r="C39" s="137" t="s">
        <v>732</v>
      </c>
      <c r="D39" s="153">
        <f>IF('Order form'!Q39="Big push buttons (special)",'Order form'!Q41,0)</f>
        <v>0</v>
      </c>
      <c r="E39" s="50"/>
      <c r="F39" s="50"/>
      <c r="G39" s="154" t="s">
        <v>704</v>
      </c>
      <c r="H39" s="118">
        <f>'[1]Price list'!$C39</f>
        <v>0</v>
      </c>
      <c r="I39" s="155">
        <f>H39*D39</f>
        <v>0</v>
      </c>
    </row>
    <row r="40" spans="2:9" ht="15.75" customHeight="1">
      <c r="B40" s="282"/>
      <c r="C40" s="141" t="s">
        <v>733</v>
      </c>
      <c r="D40" s="121">
        <f>'Order form'!Q41-2</f>
        <v>0</v>
      </c>
      <c r="E40" s="16"/>
      <c r="F40" s="12"/>
      <c r="G40" s="143" t="s">
        <v>704</v>
      </c>
      <c r="H40" s="123">
        <f>'[1]Price list'!$C40</f>
        <v>0</v>
      </c>
      <c r="I40" s="124">
        <f t="shared" si="5"/>
        <v>0</v>
      </c>
    </row>
    <row r="41" spans="2:9" ht="15.75" customHeight="1">
      <c r="B41" s="282"/>
      <c r="C41" s="141" t="s">
        <v>503</v>
      </c>
      <c r="D41" s="142">
        <f>IF('Order form'!Q43="yes",1,0)</f>
        <v>0</v>
      </c>
      <c r="E41" s="16"/>
      <c r="F41" s="16"/>
      <c r="G41" s="122" t="s">
        <v>704</v>
      </c>
      <c r="H41" s="123">
        <f>'[1]Price list'!$C41</f>
        <v>0</v>
      </c>
      <c r="I41" s="156">
        <f t="shared" si="5"/>
        <v>0</v>
      </c>
    </row>
    <row r="42" spans="2:9" ht="15.75" customHeight="1">
      <c r="B42" s="282"/>
      <c r="C42" s="157" t="s">
        <v>539</v>
      </c>
      <c r="D42" s="121">
        <f>IF('Order form'!Q40="Euro key",'Order form'!Q41,0)</f>
        <v>0</v>
      </c>
      <c r="E42" s="158"/>
      <c r="F42" s="158"/>
      <c r="G42" s="159" t="s">
        <v>704</v>
      </c>
      <c r="H42" s="123">
        <f>'[1]Price list'!$C42</f>
        <v>0</v>
      </c>
      <c r="I42" s="140">
        <f>H42*D42</f>
        <v>0</v>
      </c>
    </row>
    <row r="43" spans="2:9" ht="15.75" customHeight="1" thickBot="1">
      <c r="B43" s="283"/>
      <c r="C43" s="147" t="s">
        <v>734</v>
      </c>
      <c r="D43" s="134">
        <f>IF(OR('Order form'!Q38="Dual controls with joystick",'Order form'!Q38="Dual controls with push buttons"),1,0)</f>
        <v>0</v>
      </c>
      <c r="E43" s="21"/>
      <c r="F43" s="21"/>
      <c r="G43" s="135" t="s">
        <v>704</v>
      </c>
      <c r="H43" s="125">
        <f>'[1]Price list'!$C43</f>
        <v>0</v>
      </c>
      <c r="I43" s="136">
        <f>H43*D43</f>
        <v>0</v>
      </c>
    </row>
    <row r="44" spans="2:9" s="161" customFormat="1" ht="26.25" thickBot="1">
      <c r="B44" s="160" t="s">
        <v>11</v>
      </c>
      <c r="C44" s="51" t="s">
        <v>735</v>
      </c>
      <c r="D44" s="50">
        <f>IF(OR('Order form'!AD65="RAL:",'Order form'!AD66="RAL:",'Order form'!AD67="RAL:",'Order form'!AD68="RAL:"),1,0)</f>
        <v>0</v>
      </c>
      <c r="E44" s="50"/>
      <c r="F44" s="50"/>
      <c r="G44" s="154" t="s">
        <v>704</v>
      </c>
      <c r="H44" s="118">
        <f>'[1]Price list'!$C44</f>
        <v>0</v>
      </c>
      <c r="I44" s="155">
        <f t="shared" ref="I44:I46" si="6">H44*D44</f>
        <v>0</v>
      </c>
    </row>
    <row r="45" spans="2:9" ht="15.75" customHeight="1">
      <c r="B45" s="284" t="s">
        <v>736</v>
      </c>
      <c r="C45" s="150" t="s">
        <v>551</v>
      </c>
      <c r="D45" s="14">
        <f>IF('Order form'!Q46="yes",1,0)</f>
        <v>0</v>
      </c>
      <c r="E45" s="14"/>
      <c r="F45" s="14"/>
      <c r="G45" s="152" t="s">
        <v>704</v>
      </c>
      <c r="H45" s="118">
        <f>'[1]Price list'!$C45</f>
        <v>0</v>
      </c>
      <c r="I45" s="119">
        <f t="shared" si="6"/>
        <v>0</v>
      </c>
    </row>
    <row r="46" spans="2:9" ht="15.75" customHeight="1">
      <c r="B46" s="285"/>
      <c r="C46" s="141" t="s">
        <v>552</v>
      </c>
      <c r="D46" s="138">
        <f>IF('Order form'!Q48="yes",1,0)</f>
        <v>0</v>
      </c>
      <c r="E46" s="12"/>
      <c r="F46" s="12"/>
      <c r="G46" s="143" t="s">
        <v>704</v>
      </c>
      <c r="H46" s="123">
        <f>'[1]Price list'!$C46</f>
        <v>0</v>
      </c>
      <c r="I46" s="124">
        <f t="shared" si="6"/>
        <v>0</v>
      </c>
    </row>
    <row r="47" spans="2:9" ht="15.75" customHeight="1">
      <c r="B47" s="285"/>
      <c r="C47" s="141" t="s">
        <v>737</v>
      </c>
      <c r="D47" s="138">
        <f>IF('Order form'!Q49="yes",1,0)</f>
        <v>0</v>
      </c>
      <c r="E47" s="12"/>
      <c r="F47" s="12"/>
      <c r="G47" s="143" t="s">
        <v>704</v>
      </c>
      <c r="H47" s="123">
        <f>'[1]Price list'!$C47</f>
        <v>0</v>
      </c>
      <c r="I47" s="124">
        <f>D47*H47</f>
        <v>0</v>
      </c>
    </row>
    <row r="48" spans="2:9" ht="15.75" customHeight="1" thickBot="1">
      <c r="B48" s="286"/>
      <c r="C48" s="147" t="s">
        <v>738</v>
      </c>
      <c r="D48" s="134">
        <f>IF('Order form'!Q48="yes",1,0)</f>
        <v>0</v>
      </c>
      <c r="E48" s="21"/>
      <c r="F48" s="21"/>
      <c r="G48" s="135" t="s">
        <v>704</v>
      </c>
      <c r="H48" s="125">
        <f>'[1]Price list'!$C48</f>
        <v>0</v>
      </c>
      <c r="I48" s="136">
        <f>H48*D48</f>
        <v>0</v>
      </c>
    </row>
    <row r="49" spans="1:9" ht="19.5" hidden="1" customHeight="1" thickBot="1">
      <c r="B49" s="284" t="s">
        <v>25</v>
      </c>
      <c r="C49" s="137" t="s">
        <v>549</v>
      </c>
      <c r="D49" s="138">
        <v>24</v>
      </c>
      <c r="E49" s="9"/>
      <c r="F49" s="9"/>
      <c r="G49" s="139" t="s">
        <v>739</v>
      </c>
      <c r="H49" s="118">
        <f>'[1]Price list'!$C49</f>
        <v>0</v>
      </c>
      <c r="I49" s="155">
        <f>H49*D49</f>
        <v>0</v>
      </c>
    </row>
    <row r="50" spans="1:9" ht="19.5" hidden="1" customHeight="1" thickBot="1">
      <c r="B50" s="285"/>
      <c r="C50" s="137"/>
      <c r="D50" s="138"/>
      <c r="E50" s="9"/>
      <c r="F50" s="9"/>
      <c r="G50" s="139"/>
      <c r="H50" s="118">
        <f>'[1]Price list'!$C50</f>
        <v>0</v>
      </c>
      <c r="I50" s="155"/>
    </row>
    <row r="51" spans="1:9" ht="19.5" hidden="1" customHeight="1" thickBot="1">
      <c r="B51" s="285"/>
      <c r="C51" s="137"/>
      <c r="D51" s="138"/>
      <c r="E51" s="9"/>
      <c r="F51" s="9"/>
      <c r="G51" s="139"/>
      <c r="H51" s="118">
        <f>'[1]Price list'!$C51</f>
        <v>0</v>
      </c>
      <c r="I51" s="155"/>
    </row>
    <row r="52" spans="1:9" ht="19.5" hidden="1" customHeight="1" thickBot="1">
      <c r="B52" s="285"/>
      <c r="C52" s="137"/>
      <c r="D52" s="138">
        <v>24</v>
      </c>
      <c r="E52" s="9"/>
      <c r="F52" s="9"/>
      <c r="G52" s="139"/>
      <c r="H52" s="118">
        <f>'[1]Price list'!$C52</f>
        <v>0</v>
      </c>
      <c r="I52" s="155"/>
    </row>
    <row r="53" spans="1:9" ht="19.5" hidden="1" customHeight="1" thickBot="1">
      <c r="B53" s="285"/>
      <c r="C53" s="137"/>
      <c r="D53" s="138"/>
      <c r="E53" s="9"/>
      <c r="F53" s="9"/>
      <c r="G53" s="139"/>
      <c r="H53" s="118">
        <f>'[1]Price list'!$C53</f>
        <v>0</v>
      </c>
      <c r="I53" s="155"/>
    </row>
    <row r="54" spans="1:9" ht="19.5" customHeight="1">
      <c r="B54" s="285"/>
      <c r="C54" s="162" t="s">
        <v>26</v>
      </c>
      <c r="D54" s="163">
        <f>IF('Order form'!Q60="none",0,1)</f>
        <v>1</v>
      </c>
      <c r="E54" s="15"/>
      <c r="F54" s="15"/>
      <c r="G54" s="143" t="s">
        <v>704</v>
      </c>
      <c r="H54" s="118">
        <f>'[1]Price list'!$C54</f>
        <v>0</v>
      </c>
      <c r="I54" s="124">
        <f>H54*D54</f>
        <v>0</v>
      </c>
    </row>
    <row r="55" spans="1:9" ht="15.75" customHeight="1">
      <c r="B55" s="285"/>
      <c r="C55" s="164"/>
      <c r="D55" s="163"/>
      <c r="E55" s="15"/>
      <c r="F55" s="15"/>
      <c r="G55" s="15"/>
      <c r="H55" s="123">
        <f>'[1]Price list'!$C55</f>
        <v>0</v>
      </c>
      <c r="I55" s="1"/>
    </row>
    <row r="56" spans="1:9" ht="15.75" customHeight="1" thickBot="1">
      <c r="B56" s="286"/>
      <c r="C56" s="287"/>
      <c r="D56" s="288"/>
      <c r="E56" s="288"/>
      <c r="F56" s="288"/>
      <c r="G56" s="288"/>
      <c r="H56" s="289"/>
      <c r="I56" s="2"/>
    </row>
    <row r="57" spans="1:9" ht="15.75" customHeight="1">
      <c r="A57">
        <v>250</v>
      </c>
      <c r="B57" s="26" t="s">
        <v>61</v>
      </c>
      <c r="C57" s="27"/>
      <c r="D57" s="28"/>
      <c r="E57" s="29"/>
      <c r="F57" s="30"/>
      <c r="G57" s="29"/>
      <c r="H57" s="31"/>
      <c r="I57" s="32">
        <f>SUM(I8:I56)</f>
        <v>0</v>
      </c>
    </row>
    <row r="58" spans="1:9" ht="15.75" customHeight="1">
      <c r="A58">
        <v>260</v>
      </c>
      <c r="B58" s="17" t="s">
        <v>62</v>
      </c>
      <c r="C58" s="18"/>
      <c r="D58" s="33"/>
      <c r="E58" s="19"/>
      <c r="F58" s="19"/>
      <c r="G58" s="18"/>
      <c r="H58" s="34">
        <v>0</v>
      </c>
      <c r="I58" s="35">
        <f>H58*I57</f>
        <v>0</v>
      </c>
    </row>
    <row r="59" spans="1:9" ht="15.75" customHeight="1" thickBot="1">
      <c r="A59">
        <v>270</v>
      </c>
      <c r="B59" s="36" t="s">
        <v>740</v>
      </c>
      <c r="C59" s="37"/>
      <c r="D59" s="38"/>
      <c r="E59" s="39"/>
      <c r="F59" s="39"/>
      <c r="G59" s="37"/>
      <c r="H59" s="40"/>
      <c r="I59" s="41">
        <f>I57-I58</f>
        <v>0</v>
      </c>
    </row>
    <row r="60" spans="1:9" ht="15.75" customHeight="1" thickBot="1">
      <c r="A60">
        <v>280</v>
      </c>
      <c r="B60" s="165" t="s">
        <v>16</v>
      </c>
      <c r="C60" s="290"/>
      <c r="D60" s="290"/>
      <c r="E60" s="290"/>
      <c r="F60" s="290"/>
      <c r="G60" s="22"/>
      <c r="H60" s="23"/>
      <c r="I60" s="166"/>
    </row>
  </sheetData>
  <sheetProtection sheet="1" selectLockedCells="1"/>
  <mergeCells count="12">
    <mergeCell ref="B23:B33"/>
    <mergeCell ref="B34:B38"/>
    <mergeCell ref="K4:L4"/>
    <mergeCell ref="C2:G2"/>
    <mergeCell ref="D7:F7"/>
    <mergeCell ref="B8:B11"/>
    <mergeCell ref="B13:B22"/>
    <mergeCell ref="B39:B43"/>
    <mergeCell ref="B45:B48"/>
    <mergeCell ref="B49:B56"/>
    <mergeCell ref="C56:H56"/>
    <mergeCell ref="C60:F60"/>
  </mergeCells>
  <printOptions horizontalCentered="1"/>
  <pageMargins left="0.19685039370078741" right="0.19685039370078741" top="0.19685039370078741" bottom="0.19685039370078741" header="0" footer="0"/>
  <pageSetup paperSize="9" scale="93" fitToHeight="0" orientation="portrait" r:id="rId1"/>
  <ignoredErrors>
    <ignoredError sqref="D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J211"/>
  <sheetViews>
    <sheetView topLeftCell="A174" zoomScale="70" zoomScaleNormal="70" workbookViewId="0">
      <selection activeCell="C212" sqref="C212"/>
    </sheetView>
  </sheetViews>
  <sheetFormatPr defaultColWidth="9.140625" defaultRowHeight="15"/>
  <cols>
    <col min="1" max="1" width="87" customWidth="1"/>
    <col min="2" max="2" width="16.5703125" customWidth="1"/>
    <col min="3" max="3" width="56.5703125" customWidth="1"/>
    <col min="4" max="4" width="60.28515625" customWidth="1"/>
    <col min="5" max="5" width="58.85546875" style="58" customWidth="1"/>
    <col min="6" max="6" width="93.5703125" bestFit="1" customWidth="1"/>
  </cols>
  <sheetData>
    <row r="1" spans="1:6">
      <c r="A1" s="53" t="s">
        <v>213</v>
      </c>
      <c r="B1" s="53" t="s">
        <v>214</v>
      </c>
      <c r="C1" s="54" t="s">
        <v>118</v>
      </c>
      <c r="D1" s="54" t="s">
        <v>132</v>
      </c>
      <c r="E1" s="54" t="s">
        <v>215</v>
      </c>
      <c r="F1" s="54" t="s">
        <v>890</v>
      </c>
    </row>
    <row r="2" spans="1:6">
      <c r="A2" s="53" t="str">
        <f ca="1">CELL("address",'Order form'!M2)</f>
        <v>'[of fre.xlsx]Order form'!$M$2</v>
      </c>
      <c r="B2" s="53" t="s">
        <v>216</v>
      </c>
      <c r="C2" s="53" t="s">
        <v>492</v>
      </c>
      <c r="D2" s="53" t="s">
        <v>701</v>
      </c>
      <c r="E2" s="53" t="s">
        <v>493</v>
      </c>
      <c r="F2" t="s">
        <v>912</v>
      </c>
    </row>
    <row r="3" spans="1:6">
      <c r="A3" s="53" t="str">
        <f ca="1">CELL("address",'Order form'!M3)</f>
        <v>'[of fre.xlsx]Order form'!$M$3</v>
      </c>
      <c r="B3" s="53" t="s">
        <v>216</v>
      </c>
      <c r="C3" s="53" t="s">
        <v>475</v>
      </c>
      <c r="D3" s="53" t="s">
        <v>476</v>
      </c>
      <c r="E3" s="53" t="s">
        <v>477</v>
      </c>
      <c r="F3" t="s">
        <v>794</v>
      </c>
    </row>
    <row r="4" spans="1:6">
      <c r="A4" s="53" t="str">
        <f ca="1">CELL("address",'Order form'!AC2)</f>
        <v>'[of fre.xlsx]Order form'!$AC$2</v>
      </c>
      <c r="B4" s="53" t="s">
        <v>216</v>
      </c>
      <c r="C4" s="53" t="s">
        <v>741</v>
      </c>
      <c r="D4" s="53" t="s">
        <v>742</v>
      </c>
      <c r="E4" s="53" t="s">
        <v>741</v>
      </c>
      <c r="F4" t="s">
        <v>795</v>
      </c>
    </row>
    <row r="5" spans="1:6">
      <c r="A5" s="53" t="str">
        <f ca="1">CELL("address",'Order form'!B2)</f>
        <v>'[of fre.xlsx]Order form'!$B$2</v>
      </c>
      <c r="B5" s="53" t="s">
        <v>216</v>
      </c>
      <c r="C5" s="53" t="s">
        <v>131</v>
      </c>
      <c r="D5" s="53" t="s">
        <v>133</v>
      </c>
      <c r="E5" s="53" t="s">
        <v>221</v>
      </c>
      <c r="F5" t="s">
        <v>796</v>
      </c>
    </row>
    <row r="6" spans="1:6">
      <c r="A6" s="53" t="str">
        <f ca="1">CELL("address",'Order form'!AC3)</f>
        <v>'[of fre.xlsx]Order form'!$AC$3</v>
      </c>
      <c r="B6" s="53" t="s">
        <v>216</v>
      </c>
      <c r="C6" s="53" t="s">
        <v>223</v>
      </c>
      <c r="D6" s="53" t="s">
        <v>223</v>
      </c>
      <c r="E6" s="53" t="s">
        <v>223</v>
      </c>
      <c r="F6" t="s">
        <v>797</v>
      </c>
    </row>
    <row r="7" spans="1:6">
      <c r="A7" s="53" t="str">
        <f ca="1">CELL("address",'Order form'!O5)</f>
        <v>'[of fre.xlsx]Order form'!$O$5</v>
      </c>
      <c r="B7" s="53" t="s">
        <v>216</v>
      </c>
      <c r="C7" s="53" t="s">
        <v>224</v>
      </c>
      <c r="D7" s="53" t="s">
        <v>226</v>
      </c>
      <c r="E7" s="53" t="s">
        <v>473</v>
      </c>
      <c r="F7" t="s">
        <v>798</v>
      </c>
    </row>
    <row r="8" spans="1:6">
      <c r="A8" s="53" t="str">
        <f ca="1">CELL("address",'Order form'!AA5)</f>
        <v>'[of fre.xlsx]Order form'!$AA$5</v>
      </c>
      <c r="B8" s="53" t="s">
        <v>216</v>
      </c>
      <c r="C8" s="53" t="s">
        <v>227</v>
      </c>
      <c r="D8" s="53" t="s">
        <v>229</v>
      </c>
      <c r="E8" s="53" t="s">
        <v>474</v>
      </c>
      <c r="F8" t="s">
        <v>799</v>
      </c>
    </row>
    <row r="9" spans="1:6">
      <c r="A9" s="53" t="str">
        <f ca="1">CELL("address",'Order form'!O6)</f>
        <v>'[of fre.xlsx]Order form'!$O$6</v>
      </c>
      <c r="B9" s="53" t="s">
        <v>216</v>
      </c>
      <c r="C9" s="53" t="s">
        <v>484</v>
      </c>
      <c r="D9" s="53" t="s">
        <v>483</v>
      </c>
      <c r="E9" s="53" t="s">
        <v>482</v>
      </c>
      <c r="F9" t="s">
        <v>800</v>
      </c>
    </row>
    <row r="10" spans="1:6">
      <c r="A10" s="53" t="str">
        <f ca="1">CELL("address",'Order form'!AA6)</f>
        <v>'[of fre.xlsx]Order form'!$AA$6</v>
      </c>
      <c r="B10" s="53" t="s">
        <v>216</v>
      </c>
      <c r="C10" s="53" t="s">
        <v>484</v>
      </c>
      <c r="D10" s="53" t="s">
        <v>483</v>
      </c>
      <c r="E10" s="53" t="s">
        <v>482</v>
      </c>
      <c r="F10" t="s">
        <v>800</v>
      </c>
    </row>
    <row r="11" spans="1:6">
      <c r="A11" s="53" t="str">
        <f ca="1">CELL("address",'Order form'!O8)</f>
        <v>'[of fre.xlsx]Order form'!$O$8</v>
      </c>
      <c r="B11" s="53" t="s">
        <v>216</v>
      </c>
      <c r="C11" s="53" t="s">
        <v>231</v>
      </c>
      <c r="D11" s="53" t="s">
        <v>233</v>
      </c>
      <c r="E11" s="53" t="s">
        <v>486</v>
      </c>
      <c r="F11" t="s">
        <v>801</v>
      </c>
    </row>
    <row r="12" spans="1:6">
      <c r="A12" s="53" t="str">
        <f ca="1">CELL("address",'Order form'!AA8)</f>
        <v>'[of fre.xlsx]Order form'!$AA$8</v>
      </c>
      <c r="B12" s="53" t="s">
        <v>216</v>
      </c>
      <c r="C12" s="53" t="s">
        <v>231</v>
      </c>
      <c r="D12" s="53" t="s">
        <v>233</v>
      </c>
      <c r="E12" s="53" t="s">
        <v>486</v>
      </c>
      <c r="F12" t="s">
        <v>801</v>
      </c>
    </row>
    <row r="13" spans="1:6">
      <c r="A13" s="53" t="str">
        <f ca="1">CELL("address",'Order form'!O9)</f>
        <v>'[of fre.xlsx]Order form'!$O$9</v>
      </c>
      <c r="B13" s="53" t="s">
        <v>216</v>
      </c>
      <c r="C13" s="53" t="s">
        <v>234</v>
      </c>
      <c r="D13" s="53" t="s">
        <v>695</v>
      </c>
      <c r="E13" s="53" t="s">
        <v>235</v>
      </c>
      <c r="F13" t="s">
        <v>802</v>
      </c>
    </row>
    <row r="14" spans="1:6">
      <c r="A14" s="53" t="str">
        <f ca="1">CELL("address",'Order form'!AA9)</f>
        <v>'[of fre.xlsx]Order form'!$AA$9</v>
      </c>
      <c r="B14" s="53" t="s">
        <v>216</v>
      </c>
      <c r="C14" s="53" t="s">
        <v>234</v>
      </c>
      <c r="D14" s="53" t="s">
        <v>695</v>
      </c>
      <c r="E14" s="53" t="s">
        <v>235</v>
      </c>
      <c r="F14" t="s">
        <v>802</v>
      </c>
    </row>
    <row r="15" spans="1:6">
      <c r="A15" s="53" t="str">
        <f ca="1">CELL("address",'Order form'!O10)</f>
        <v>'[of fre.xlsx]Order form'!$O$10</v>
      </c>
      <c r="B15" s="53" t="s">
        <v>216</v>
      </c>
      <c r="C15" s="53" t="s">
        <v>237</v>
      </c>
      <c r="D15" s="53" t="s">
        <v>239</v>
      </c>
      <c r="E15" s="53" t="s">
        <v>238</v>
      </c>
      <c r="F15" t="s">
        <v>803</v>
      </c>
    </row>
    <row r="16" spans="1:6">
      <c r="A16" s="53" t="str">
        <f ca="1">CELL("address",'Order form'!AA10)</f>
        <v>'[of fre.xlsx]Order form'!$AA$10</v>
      </c>
      <c r="B16" s="53" t="s">
        <v>216</v>
      </c>
      <c r="C16" s="53" t="s">
        <v>237</v>
      </c>
      <c r="D16" s="53" t="s">
        <v>239</v>
      </c>
      <c r="E16" s="53" t="s">
        <v>238</v>
      </c>
      <c r="F16" t="s">
        <v>803</v>
      </c>
    </row>
    <row r="17" spans="1:6">
      <c r="A17" s="53" t="str">
        <f ca="1">CELL("address",'Order form'!O11)</f>
        <v>'[of fre.xlsx]Order form'!$O$11</v>
      </c>
      <c r="B17" s="53" t="s">
        <v>216</v>
      </c>
      <c r="C17" s="53" t="s">
        <v>240</v>
      </c>
      <c r="D17" s="53" t="s">
        <v>242</v>
      </c>
      <c r="E17" s="53" t="s">
        <v>487</v>
      </c>
      <c r="F17" t="s">
        <v>804</v>
      </c>
    </row>
    <row r="18" spans="1:6">
      <c r="A18" s="53" t="str">
        <f ca="1">CELL("address",'Order form'!AA11)</f>
        <v>'[of fre.xlsx]Order form'!$AA$11</v>
      </c>
      <c r="B18" s="53" t="s">
        <v>216</v>
      </c>
      <c r="C18" s="53" t="s">
        <v>240</v>
      </c>
      <c r="D18" s="53" t="s">
        <v>242</v>
      </c>
      <c r="E18" s="53" t="s">
        <v>487</v>
      </c>
      <c r="F18" t="s">
        <v>804</v>
      </c>
    </row>
    <row r="19" spans="1:6">
      <c r="A19" s="53" t="str">
        <f ca="1">CELL("address",'Order form'!O12)</f>
        <v>'[of fre.xlsx]Order form'!$O$12</v>
      </c>
      <c r="B19" s="53" t="s">
        <v>216</v>
      </c>
      <c r="C19" s="53" t="s">
        <v>688</v>
      </c>
      <c r="D19" s="53" t="s">
        <v>689</v>
      </c>
      <c r="E19" s="53" t="s">
        <v>690</v>
      </c>
      <c r="F19" t="s">
        <v>805</v>
      </c>
    </row>
    <row r="20" spans="1:6">
      <c r="A20" s="53" t="str">
        <f ca="1">CELL("address",'Order form'!AA12)</f>
        <v>'[of fre.xlsx]Order form'!$AA$12</v>
      </c>
      <c r="B20" s="53" t="s">
        <v>216</v>
      </c>
      <c r="C20" s="53" t="s">
        <v>688</v>
      </c>
      <c r="D20" s="53" t="s">
        <v>689</v>
      </c>
      <c r="E20" s="53" t="s">
        <v>690</v>
      </c>
      <c r="F20" t="s">
        <v>805</v>
      </c>
    </row>
    <row r="21" spans="1:6">
      <c r="A21" s="53"/>
      <c r="B21" s="53"/>
      <c r="C21" s="54"/>
      <c r="D21" s="54"/>
      <c r="E21" s="86"/>
    </row>
    <row r="22" spans="1:6">
      <c r="A22" s="53"/>
      <c r="B22" s="53"/>
      <c r="C22" s="54"/>
      <c r="D22" s="54"/>
      <c r="E22" s="86"/>
    </row>
    <row r="23" spans="1:6">
      <c r="A23" s="53"/>
      <c r="B23" s="53"/>
      <c r="C23" s="54"/>
      <c r="D23" s="54"/>
      <c r="E23" s="86"/>
    </row>
    <row r="24" spans="1:6">
      <c r="A24" s="53"/>
      <c r="B24" s="53"/>
      <c r="C24" s="54"/>
      <c r="D24" s="54"/>
      <c r="E24" s="86"/>
    </row>
    <row r="25" spans="1:6">
      <c r="A25" s="53"/>
      <c r="B25" s="53"/>
      <c r="C25" s="54"/>
      <c r="D25" s="54"/>
      <c r="E25" s="86"/>
    </row>
    <row r="26" spans="1:6">
      <c r="A26" s="53" t="str">
        <f ca="1">CELL("address",'Order form'!B22)</f>
        <v>'[of fre.xlsx]Order form'!$B$22</v>
      </c>
      <c r="B26" s="53" t="s">
        <v>216</v>
      </c>
      <c r="C26" s="54" t="s">
        <v>111</v>
      </c>
      <c r="D26" s="54" t="s">
        <v>141</v>
      </c>
      <c r="E26" s="54" t="s">
        <v>488</v>
      </c>
      <c r="F26" t="s">
        <v>806</v>
      </c>
    </row>
    <row r="27" spans="1:6">
      <c r="A27" s="53" t="str">
        <f ca="1">CELL("address",'Order form'!B23)</f>
        <v>'[of fre.xlsx]Order form'!$B$23</v>
      </c>
      <c r="B27" s="53" t="s">
        <v>216</v>
      </c>
      <c r="C27" s="54" t="s">
        <v>28</v>
      </c>
      <c r="D27" s="54" t="s">
        <v>142</v>
      </c>
      <c r="E27" s="54" t="s">
        <v>243</v>
      </c>
      <c r="F27" t="s">
        <v>807</v>
      </c>
    </row>
    <row r="28" spans="1:6">
      <c r="A28" s="53" t="str">
        <f ca="1">CELL("address",'Order form'!B16)</f>
        <v>'[of fre.xlsx]Order form'!$B$16</v>
      </c>
      <c r="B28" s="53" t="s">
        <v>216</v>
      </c>
      <c r="C28" s="54" t="s">
        <v>267</v>
      </c>
      <c r="D28" s="54" t="s">
        <v>268</v>
      </c>
      <c r="E28" s="54" t="s">
        <v>458</v>
      </c>
      <c r="F28" t="s">
        <v>891</v>
      </c>
    </row>
    <row r="29" spans="1:6">
      <c r="A29" s="53" t="str">
        <f ca="1">CELL("address",'Order form'!B18)</f>
        <v>'[of fre.xlsx]Order form'!$B$18</v>
      </c>
      <c r="B29" s="53" t="s">
        <v>216</v>
      </c>
      <c r="C29" s="54" t="s">
        <v>694</v>
      </c>
      <c r="D29" s="54" t="s">
        <v>693</v>
      </c>
      <c r="E29" s="54" t="s">
        <v>489</v>
      </c>
      <c r="F29" t="s">
        <v>808</v>
      </c>
    </row>
    <row r="30" spans="1:6">
      <c r="A30" s="53" t="str">
        <f ca="1">CELL("address",'Order form'!H18)</f>
        <v>'[of fre.xlsx]Order form'!$H$18</v>
      </c>
      <c r="B30" s="53" t="s">
        <v>216</v>
      </c>
      <c r="C30" s="54" t="s">
        <v>17</v>
      </c>
      <c r="D30" s="54" t="s">
        <v>139</v>
      </c>
      <c r="E30" s="54" t="s">
        <v>459</v>
      </c>
      <c r="F30" t="s">
        <v>809</v>
      </c>
    </row>
    <row r="31" spans="1:6">
      <c r="A31" s="53" t="str">
        <f ca="1">CELL("address",'Order form'!B21)</f>
        <v>'[of fre.xlsx]Order form'!$B$21</v>
      </c>
      <c r="B31" s="53" t="s">
        <v>216</v>
      </c>
      <c r="C31" s="54" t="s">
        <v>40</v>
      </c>
      <c r="D31" s="54" t="s">
        <v>140</v>
      </c>
      <c r="E31" s="54" t="s">
        <v>460</v>
      </c>
      <c r="F31" t="s">
        <v>892</v>
      </c>
    </row>
    <row r="32" spans="1:6">
      <c r="A32" s="53" t="str">
        <f ca="1">CELL("address",'Order form'!B24)</f>
        <v>'[of fre.xlsx]Order form'!$B$24</v>
      </c>
      <c r="B32" s="53" t="s">
        <v>216</v>
      </c>
      <c r="C32" s="54" t="s">
        <v>32</v>
      </c>
      <c r="D32" s="54" t="s">
        <v>143</v>
      </c>
      <c r="E32" s="54" t="s">
        <v>254</v>
      </c>
      <c r="F32" t="s">
        <v>893</v>
      </c>
    </row>
    <row r="33" spans="1:10">
      <c r="A33" s="53" t="str">
        <f ca="1">CELL("address",'Order form'!B25)</f>
        <v>'[of fre.xlsx]Order form'!$B$25</v>
      </c>
      <c r="B33" s="53" t="s">
        <v>216</v>
      </c>
      <c r="C33" s="54" t="s">
        <v>490</v>
      </c>
      <c r="D33" s="54" t="s">
        <v>491</v>
      </c>
      <c r="E33" s="187" t="s">
        <v>755</v>
      </c>
      <c r="F33" t="s">
        <v>810</v>
      </c>
    </row>
    <row r="34" spans="1:10">
      <c r="A34" s="53" t="str">
        <f ca="1">CELL("address",'Order form'!Q22)</f>
        <v>'[of fre.xlsx]Order form'!$Q$22</v>
      </c>
      <c r="B34" s="53" t="s">
        <v>244</v>
      </c>
      <c r="C34" s="54" t="s">
        <v>119</v>
      </c>
      <c r="D34" s="54" t="s">
        <v>151</v>
      </c>
      <c r="E34" s="54" t="s">
        <v>461</v>
      </c>
      <c r="F34" t="s">
        <v>811</v>
      </c>
    </row>
    <row r="35" spans="1:10">
      <c r="A35" s="53" t="str">
        <f ca="1">CELL("address",'Order form'!Q22)</f>
        <v>'[of fre.xlsx]Order form'!$Q$22</v>
      </c>
      <c r="B35" s="53" t="s">
        <v>244</v>
      </c>
      <c r="C35" s="54" t="s">
        <v>189</v>
      </c>
      <c r="D35" s="54" t="s">
        <v>152</v>
      </c>
      <c r="E35" s="54" t="s">
        <v>462</v>
      </c>
      <c r="F35" t="s">
        <v>812</v>
      </c>
    </row>
    <row r="36" spans="1:10">
      <c r="A36" s="53" t="str">
        <f ca="1">CELL("address",'Order form'!Q23)</f>
        <v>'[of fre.xlsx]Order form'!$Q$23</v>
      </c>
      <c r="B36" s="53" t="s">
        <v>244</v>
      </c>
      <c r="C36" s="54" t="s">
        <v>190</v>
      </c>
      <c r="D36" s="54" t="s">
        <v>153</v>
      </c>
      <c r="E36" s="54" t="s">
        <v>245</v>
      </c>
      <c r="F36" t="s">
        <v>813</v>
      </c>
    </row>
    <row r="37" spans="1:10">
      <c r="A37" s="53" t="str">
        <f ca="1">CELL("address",'Order form'!Q23)</f>
        <v>'[of fre.xlsx]Order form'!$Q$23</v>
      </c>
      <c r="B37" s="53" t="s">
        <v>244</v>
      </c>
      <c r="C37" s="54" t="s">
        <v>191</v>
      </c>
      <c r="D37" s="54" t="s">
        <v>154</v>
      </c>
      <c r="E37" s="54" t="s">
        <v>246</v>
      </c>
      <c r="F37" t="s">
        <v>814</v>
      </c>
    </row>
    <row r="38" spans="1:10">
      <c r="A38" s="53" t="str">
        <f ca="1">CELL("address",'Order form'!Q25)</f>
        <v>'[of fre.xlsx]Order form'!$Q$25</v>
      </c>
      <c r="B38" s="53" t="s">
        <v>244</v>
      </c>
      <c r="C38" s="192" t="s">
        <v>568</v>
      </c>
      <c r="D38" s="192" t="s">
        <v>568</v>
      </c>
      <c r="E38" s="192" t="s">
        <v>568</v>
      </c>
      <c r="F38" t="s">
        <v>568</v>
      </c>
    </row>
    <row r="39" spans="1:10">
      <c r="A39" s="53" t="str">
        <f ca="1">CELL("address",'Order form'!Q25)</f>
        <v>'[of fre.xlsx]Order form'!$Q$25</v>
      </c>
      <c r="B39" s="53" t="s">
        <v>244</v>
      </c>
      <c r="C39" s="87" t="s">
        <v>30</v>
      </c>
      <c r="D39" s="87" t="s">
        <v>144</v>
      </c>
      <c r="E39" s="181" t="s">
        <v>753</v>
      </c>
      <c r="F39" t="s">
        <v>815</v>
      </c>
    </row>
    <row r="40" spans="1:10">
      <c r="A40" s="53" t="str">
        <f ca="1">CELL("address",'Order form'!Q25)</f>
        <v>'[of fre.xlsx]Order form'!$Q$25</v>
      </c>
      <c r="B40" s="53" t="s">
        <v>244</v>
      </c>
      <c r="C40" s="87" t="s">
        <v>29</v>
      </c>
      <c r="D40" s="87" t="s">
        <v>145</v>
      </c>
      <c r="E40" s="181" t="s">
        <v>754</v>
      </c>
      <c r="F40" t="s">
        <v>816</v>
      </c>
    </row>
    <row r="41" spans="1:10">
      <c r="A41" s="53" t="str">
        <f ca="1">CELL("address",'Order form'!B27)</f>
        <v>'[of fre.xlsx]Order form'!$B$27</v>
      </c>
      <c r="B41" s="53" t="s">
        <v>216</v>
      </c>
      <c r="C41" s="88" t="s">
        <v>494</v>
      </c>
      <c r="D41" s="88" t="s">
        <v>591</v>
      </c>
      <c r="E41" s="88" t="s">
        <v>608</v>
      </c>
      <c r="F41" t="s">
        <v>924</v>
      </c>
    </row>
    <row r="42" spans="1:10">
      <c r="A42" s="53" t="str">
        <f ca="1">CELL("address",'Order form'!B28)</f>
        <v>'[of fre.xlsx]Order form'!$B$28</v>
      </c>
      <c r="B42" s="53" t="s">
        <v>216</v>
      </c>
      <c r="C42" s="88" t="s">
        <v>495</v>
      </c>
      <c r="D42" s="88" t="s">
        <v>163</v>
      </c>
      <c r="E42" s="88" t="s">
        <v>319</v>
      </c>
      <c r="F42" t="s">
        <v>817</v>
      </c>
    </row>
    <row r="43" spans="1:10">
      <c r="A43" s="53" t="str">
        <f ca="1">CELL("address",'Order form'!B29)</f>
        <v>'[of fre.xlsx]Order form'!$B$29</v>
      </c>
      <c r="B43" s="53" t="s">
        <v>216</v>
      </c>
      <c r="C43" s="88" t="s">
        <v>602</v>
      </c>
      <c r="D43" s="88" t="s">
        <v>603</v>
      </c>
      <c r="E43" s="88" t="s">
        <v>626</v>
      </c>
      <c r="F43" t="s">
        <v>818</v>
      </c>
    </row>
    <row r="44" spans="1:10">
      <c r="A44" s="53" t="str">
        <f ca="1">CELL("address",'Order form'!B30)</f>
        <v>'[of fre.xlsx]Order form'!$B$30</v>
      </c>
      <c r="B44" s="53" t="s">
        <v>216</v>
      </c>
      <c r="C44" s="88" t="s">
        <v>496</v>
      </c>
      <c r="D44" s="88" t="s">
        <v>527</v>
      </c>
      <c r="E44" s="88" t="s">
        <v>609</v>
      </c>
      <c r="F44" t="s">
        <v>819</v>
      </c>
    </row>
    <row r="45" spans="1:10">
      <c r="A45" s="53" t="str">
        <f ca="1">CELL("address",'Order form'!B31)</f>
        <v>'[of fre.xlsx]Order form'!$B$31</v>
      </c>
      <c r="B45" s="53" t="s">
        <v>216</v>
      </c>
      <c r="C45" s="88" t="s">
        <v>497</v>
      </c>
      <c r="D45" s="88" t="s">
        <v>528</v>
      </c>
      <c r="E45" s="88" t="s">
        <v>610</v>
      </c>
      <c r="F45" t="s">
        <v>820</v>
      </c>
    </row>
    <row r="46" spans="1:10">
      <c r="A46" s="53" t="str">
        <f ca="1">CELL("address",'Order form'!B32)</f>
        <v>'[of fre.xlsx]Order form'!$B$32</v>
      </c>
      <c r="B46" s="53" t="s">
        <v>216</v>
      </c>
      <c r="C46" s="88" t="s">
        <v>498</v>
      </c>
      <c r="D46" s="88" t="s">
        <v>529</v>
      </c>
      <c r="E46" s="88" t="s">
        <v>611</v>
      </c>
      <c r="F46" t="s">
        <v>821</v>
      </c>
    </row>
    <row r="47" spans="1:10">
      <c r="A47" s="53" t="str">
        <f ca="1">CELL("address",'Order form'!B33)</f>
        <v>'[of fre.xlsx]Order form'!$B$33</v>
      </c>
      <c r="B47" s="53" t="s">
        <v>216</v>
      </c>
      <c r="C47" s="88" t="s">
        <v>499</v>
      </c>
      <c r="D47" s="88" t="s">
        <v>592</v>
      </c>
      <c r="E47" s="88" t="s">
        <v>612</v>
      </c>
      <c r="F47" t="s">
        <v>894</v>
      </c>
    </row>
    <row r="48" spans="1:10">
      <c r="A48" s="53" t="str">
        <f ca="1">CELL("address",'Order form'!B34)</f>
        <v>'[of fre.xlsx]Order form'!$B$34</v>
      </c>
      <c r="B48" s="53" t="s">
        <v>216</v>
      </c>
      <c r="C48" s="88" t="s">
        <v>699</v>
      </c>
      <c r="D48" s="88" t="s">
        <v>700</v>
      </c>
      <c r="E48" s="88" t="s">
        <v>613</v>
      </c>
      <c r="F48" t="s">
        <v>927</v>
      </c>
      <c r="J48" s="58"/>
    </row>
    <row r="49" spans="1:10">
      <c r="A49" s="53" t="str">
        <f ca="1">CELL("address",'Order form'!B35)</f>
        <v>'[of fre.xlsx]Order form'!$B$35</v>
      </c>
      <c r="B49" s="53" t="s">
        <v>216</v>
      </c>
      <c r="C49" s="88" t="s">
        <v>520</v>
      </c>
      <c r="D49" s="88" t="s">
        <v>521</v>
      </c>
      <c r="E49" s="88" t="s">
        <v>614</v>
      </c>
      <c r="F49" t="s">
        <v>822</v>
      </c>
      <c r="J49" s="58"/>
    </row>
    <row r="50" spans="1:10">
      <c r="A50" s="53" t="str">
        <f ca="1">CELL("address",'Order form'!B36)</f>
        <v>'[of fre.xlsx]Order form'!$B$36</v>
      </c>
      <c r="B50" s="53" t="s">
        <v>216</v>
      </c>
      <c r="C50" s="88" t="s">
        <v>500</v>
      </c>
      <c r="D50" s="88" t="s">
        <v>593</v>
      </c>
      <c r="E50" s="88" t="s">
        <v>615</v>
      </c>
      <c r="F50" t="s">
        <v>823</v>
      </c>
      <c r="J50" s="58"/>
    </row>
    <row r="51" spans="1:10">
      <c r="A51" s="53" t="str">
        <f ca="1">CELL("address",'Order form'!B37)</f>
        <v>'[of fre.xlsx]Order form'!$B$37</v>
      </c>
      <c r="B51" s="53" t="s">
        <v>216</v>
      </c>
      <c r="C51" s="88" t="s">
        <v>501</v>
      </c>
      <c r="D51" s="88" t="s">
        <v>594</v>
      </c>
      <c r="E51" s="88" t="s">
        <v>616</v>
      </c>
      <c r="F51" t="s">
        <v>895</v>
      </c>
      <c r="J51" s="58"/>
    </row>
    <row r="52" spans="1:10">
      <c r="A52" s="53" t="str">
        <f ca="1">CELL("address",'Order form'!B38)</f>
        <v>'[of fre.xlsx]Order form'!$B$38</v>
      </c>
      <c r="B52" s="53" t="s">
        <v>216</v>
      </c>
      <c r="C52" s="88" t="s">
        <v>595</v>
      </c>
      <c r="D52" s="88" t="s">
        <v>596</v>
      </c>
      <c r="E52" s="88" t="s">
        <v>617</v>
      </c>
      <c r="F52" t="s">
        <v>896</v>
      </c>
      <c r="J52" s="58"/>
    </row>
    <row r="53" spans="1:10">
      <c r="A53" s="53" t="str">
        <f ca="1">CELL("address",'Order form'!B39)</f>
        <v>'[of fre.xlsx]Order form'!$B$39</v>
      </c>
      <c r="B53" s="53" t="s">
        <v>216</v>
      </c>
      <c r="C53" s="88" t="s">
        <v>54</v>
      </c>
      <c r="D53" s="88" t="s">
        <v>597</v>
      </c>
      <c r="E53" s="88" t="s">
        <v>618</v>
      </c>
      <c r="F53" t="s">
        <v>824</v>
      </c>
      <c r="J53" s="58"/>
    </row>
    <row r="54" spans="1:10">
      <c r="A54" s="53" t="str">
        <f ca="1">CELL("address",'Order form'!B40)</f>
        <v>'[of fre.xlsx]Order form'!$B$40</v>
      </c>
      <c r="B54" s="53" t="s">
        <v>216</v>
      </c>
      <c r="C54" s="88" t="s">
        <v>55</v>
      </c>
      <c r="D54" s="88" t="s">
        <v>598</v>
      </c>
      <c r="E54" s="88" t="s">
        <v>619</v>
      </c>
      <c r="F54" t="s">
        <v>825</v>
      </c>
      <c r="J54" s="58"/>
    </row>
    <row r="55" spans="1:10">
      <c r="A55" s="53" t="str">
        <f ca="1">CELL("address",'Order form'!B41)</f>
        <v>'[of fre.xlsx]Order form'!$B$41</v>
      </c>
      <c r="B55" s="53" t="s">
        <v>216</v>
      </c>
      <c r="C55" s="88" t="s">
        <v>56</v>
      </c>
      <c r="D55" s="88" t="s">
        <v>599</v>
      </c>
      <c r="E55" s="88" t="s">
        <v>620</v>
      </c>
      <c r="F55" t="s">
        <v>826</v>
      </c>
      <c r="J55" s="58"/>
    </row>
    <row r="56" spans="1:10">
      <c r="A56" s="53" t="str">
        <f ca="1">CELL("address",'Order form'!B42)</f>
        <v>'[of fre.xlsx]Order form'!$B$42</v>
      </c>
      <c r="B56" s="53" t="s">
        <v>216</v>
      </c>
      <c r="C56" s="88" t="s">
        <v>502</v>
      </c>
      <c r="D56" s="88" t="s">
        <v>600</v>
      </c>
      <c r="E56" s="88" t="s">
        <v>621</v>
      </c>
      <c r="F56" t="s">
        <v>926</v>
      </c>
      <c r="J56" s="58"/>
    </row>
    <row r="57" spans="1:10">
      <c r="A57" s="53" t="str">
        <f ca="1">CELL("address",'Order form'!B43)</f>
        <v>'[of fre.xlsx]Order form'!$B$43</v>
      </c>
      <c r="B57" s="53" t="s">
        <v>216</v>
      </c>
      <c r="C57" s="88" t="s">
        <v>503</v>
      </c>
      <c r="D57" s="88" t="s">
        <v>601</v>
      </c>
      <c r="E57" s="88" t="s">
        <v>622</v>
      </c>
      <c r="F57" t="s">
        <v>827</v>
      </c>
      <c r="J57" s="58"/>
    </row>
    <row r="58" spans="1:10">
      <c r="A58" s="53"/>
      <c r="B58" s="53"/>
      <c r="C58" s="54"/>
      <c r="D58" s="54"/>
      <c r="E58" s="54"/>
    </row>
    <row r="59" spans="1:10">
      <c r="A59" s="53" t="str">
        <f ca="1">CELL("address",'Order form'!Q28)</f>
        <v>'[of fre.xlsx]Order form'!$Q$28</v>
      </c>
      <c r="B59" s="53" t="s">
        <v>244</v>
      </c>
      <c r="C59" s="176" t="s">
        <v>743</v>
      </c>
      <c r="D59" s="176" t="s">
        <v>745</v>
      </c>
      <c r="E59" s="88" t="s">
        <v>746</v>
      </c>
      <c r="F59" t="s">
        <v>897</v>
      </c>
    </row>
    <row r="60" spans="1:10">
      <c r="A60" s="53" t="str">
        <f ca="1">CELL("address",'Order form'!Q28)</f>
        <v>'[of fre.xlsx]Order form'!$Q$28</v>
      </c>
      <c r="B60" s="53" t="s">
        <v>244</v>
      </c>
      <c r="C60" s="54" t="s">
        <v>124</v>
      </c>
      <c r="D60" s="54" t="s">
        <v>211</v>
      </c>
      <c r="E60" s="88" t="s">
        <v>463</v>
      </c>
      <c r="F60" t="s">
        <v>898</v>
      </c>
    </row>
    <row r="61" spans="1:10">
      <c r="A61" s="53" t="str">
        <f ca="1">CELL("address",'Order form'!Q28)</f>
        <v>'[of fre.xlsx]Order form'!$Q$28</v>
      </c>
      <c r="B61" s="53" t="s">
        <v>244</v>
      </c>
      <c r="C61" s="176" t="s">
        <v>744</v>
      </c>
      <c r="D61" s="176" t="s">
        <v>748</v>
      </c>
      <c r="E61" s="88" t="s">
        <v>747</v>
      </c>
      <c r="F61" t="s">
        <v>923</v>
      </c>
    </row>
    <row r="62" spans="1:10">
      <c r="A62" s="53" t="str">
        <f ca="1">CELL("address",'Order form'!Q29)</f>
        <v>'[of fre.xlsx]Order form'!$Q$29</v>
      </c>
      <c r="B62" s="53" t="s">
        <v>244</v>
      </c>
      <c r="C62" s="88" t="s">
        <v>504</v>
      </c>
      <c r="D62" s="90" t="s">
        <v>604</v>
      </c>
      <c r="E62" s="88" t="s">
        <v>623</v>
      </c>
      <c r="F62" t="s">
        <v>828</v>
      </c>
    </row>
    <row r="63" spans="1:10">
      <c r="A63" s="53" t="str">
        <f ca="1">CELL("address",'Order form'!Q29)</f>
        <v>'[of fre.xlsx]Order form'!$Q$29</v>
      </c>
      <c r="B63" s="53" t="s">
        <v>244</v>
      </c>
      <c r="C63" s="88" t="s">
        <v>505</v>
      </c>
      <c r="D63" s="90" t="s">
        <v>605</v>
      </c>
      <c r="E63" s="88" t="s">
        <v>624</v>
      </c>
      <c r="F63" t="s">
        <v>928</v>
      </c>
    </row>
    <row r="64" spans="1:10">
      <c r="A64" s="53" t="str">
        <f ca="1">CELL("address",'Order form'!Q29)</f>
        <v>'[of fre.xlsx]Order form'!$Q$29</v>
      </c>
      <c r="B64" s="53" t="s">
        <v>244</v>
      </c>
      <c r="C64" s="88" t="s">
        <v>506</v>
      </c>
      <c r="D64" s="90" t="s">
        <v>606</v>
      </c>
      <c r="E64" s="88" t="s">
        <v>625</v>
      </c>
      <c r="F64" t="s">
        <v>929</v>
      </c>
    </row>
    <row r="65" spans="1:6">
      <c r="A65" s="53" t="str">
        <f ca="1">CELL("address",'Order form'!Q30)</f>
        <v>'[of fre.xlsx]Order form'!$Q$30</v>
      </c>
      <c r="B65" s="53" t="s">
        <v>244</v>
      </c>
      <c r="C65" s="88" t="s">
        <v>534</v>
      </c>
      <c r="D65" s="88" t="s">
        <v>534</v>
      </c>
      <c r="E65" s="88" t="s">
        <v>534</v>
      </c>
      <c r="F65" t="s">
        <v>534</v>
      </c>
    </row>
    <row r="66" spans="1:6">
      <c r="A66" s="53" t="str">
        <f ca="1">CELL("address",'Order form'!Q30)</f>
        <v>'[of fre.xlsx]Order form'!$Q$30</v>
      </c>
      <c r="B66" s="53" t="s">
        <v>244</v>
      </c>
      <c r="C66" s="88" t="s">
        <v>535</v>
      </c>
      <c r="D66" s="88" t="s">
        <v>535</v>
      </c>
      <c r="E66" s="88" t="s">
        <v>535</v>
      </c>
      <c r="F66" t="s">
        <v>535</v>
      </c>
    </row>
    <row r="67" spans="1:6">
      <c r="A67" s="53" t="str">
        <f ca="1">CELL("address",'Order form'!Q30)</f>
        <v>'[of fre.xlsx]Order form'!$Q$30</v>
      </c>
      <c r="B67" s="53" t="s">
        <v>244</v>
      </c>
      <c r="C67" s="88" t="s">
        <v>536</v>
      </c>
      <c r="D67" s="88" t="s">
        <v>536</v>
      </c>
      <c r="E67" s="88" t="s">
        <v>536</v>
      </c>
      <c r="F67" t="s">
        <v>536</v>
      </c>
    </row>
    <row r="68" spans="1:6">
      <c r="A68" s="53" t="str">
        <f ca="1">CELL("address",'Order form'!Q30)</f>
        <v>'[of fre.xlsx]Order form'!$Q$30</v>
      </c>
      <c r="B68" s="53" t="s">
        <v>244</v>
      </c>
      <c r="C68" s="88" t="s">
        <v>537</v>
      </c>
      <c r="D68" s="88" t="s">
        <v>537</v>
      </c>
      <c r="E68" s="88" t="s">
        <v>537</v>
      </c>
      <c r="F68" t="s">
        <v>537</v>
      </c>
    </row>
    <row r="69" spans="1:6">
      <c r="A69" s="53" t="str">
        <f ca="1">CELL("address",'Order form'!Q31)</f>
        <v>'[of fre.xlsx]Order form'!$Q$31</v>
      </c>
      <c r="B69" s="53" t="s">
        <v>244</v>
      </c>
      <c r="C69" s="88" t="s">
        <v>509</v>
      </c>
      <c r="D69" s="88" t="s">
        <v>509</v>
      </c>
      <c r="E69" s="88" t="s">
        <v>509</v>
      </c>
      <c r="F69" t="s">
        <v>509</v>
      </c>
    </row>
    <row r="70" spans="1:6">
      <c r="A70" s="53" t="str">
        <f ca="1">CELL("address",'Order form'!Q31)</f>
        <v>'[of fre.xlsx]Order form'!$Q$31</v>
      </c>
      <c r="B70" s="53" t="s">
        <v>244</v>
      </c>
      <c r="C70" s="88" t="s">
        <v>510</v>
      </c>
      <c r="D70" s="88" t="s">
        <v>510</v>
      </c>
      <c r="E70" s="88" t="s">
        <v>510</v>
      </c>
      <c r="F70" t="s">
        <v>510</v>
      </c>
    </row>
    <row r="71" spans="1:6">
      <c r="A71" s="53" t="str">
        <f ca="1">CELL("address",'Order form'!Q31)</f>
        <v>'[of fre.xlsx]Order form'!$Q$31</v>
      </c>
      <c r="B71" s="53" t="s">
        <v>244</v>
      </c>
      <c r="C71" s="88" t="s">
        <v>511</v>
      </c>
      <c r="D71" s="88" t="s">
        <v>511</v>
      </c>
      <c r="E71" s="88" t="s">
        <v>511</v>
      </c>
      <c r="F71" t="s">
        <v>511</v>
      </c>
    </row>
    <row r="72" spans="1:6">
      <c r="A72" s="53" t="str">
        <f ca="1">CELL("address",'Order form'!Q31)</f>
        <v>'[of fre.xlsx]Order form'!$Q$31</v>
      </c>
      <c r="B72" s="53" t="s">
        <v>244</v>
      </c>
      <c r="C72" s="88" t="s">
        <v>507</v>
      </c>
      <c r="D72" s="88" t="s">
        <v>507</v>
      </c>
      <c r="E72" s="88" t="s">
        <v>507</v>
      </c>
      <c r="F72" t="s">
        <v>829</v>
      </c>
    </row>
    <row r="73" spans="1:6">
      <c r="A73" s="53" t="str">
        <f ca="1">CELL("address",'Order form'!Q31)</f>
        <v>'[of fre.xlsx]Order form'!$Q$31</v>
      </c>
      <c r="B73" s="53" t="s">
        <v>244</v>
      </c>
      <c r="C73" s="88" t="s">
        <v>512</v>
      </c>
      <c r="D73" s="88" t="s">
        <v>512</v>
      </c>
      <c r="E73" s="88" t="s">
        <v>512</v>
      </c>
      <c r="F73" t="s">
        <v>830</v>
      </c>
    </row>
    <row r="74" spans="1:6">
      <c r="A74" s="53" t="str">
        <f ca="1">CELL("address",'Order form'!Q32)</f>
        <v>'[of fre.xlsx]Order form'!$Q$32</v>
      </c>
      <c r="B74" s="53" t="s">
        <v>244</v>
      </c>
      <c r="C74" s="88" t="s">
        <v>513</v>
      </c>
      <c r="D74" s="88" t="s">
        <v>515</v>
      </c>
      <c r="E74" s="90" t="s">
        <v>627</v>
      </c>
      <c r="F74" t="s">
        <v>831</v>
      </c>
    </row>
    <row r="75" spans="1:6">
      <c r="A75" s="53" t="str">
        <f ca="1">CELL("address",'Order form'!Q32)</f>
        <v>'[of fre.xlsx]Order form'!$Q$32</v>
      </c>
      <c r="B75" s="53" t="s">
        <v>244</v>
      </c>
      <c r="C75" s="88" t="s">
        <v>514</v>
      </c>
      <c r="D75" s="88" t="s">
        <v>516</v>
      </c>
      <c r="E75" s="90" t="s">
        <v>628</v>
      </c>
      <c r="F75" t="s">
        <v>514</v>
      </c>
    </row>
    <row r="76" spans="1:6">
      <c r="A76" s="53" t="str">
        <f ca="1">CELL("address",'Order form'!Q33)</f>
        <v>'[of fre.xlsx]Order form'!$Q$33</v>
      </c>
      <c r="B76" s="53" t="s">
        <v>244</v>
      </c>
      <c r="C76" s="88" t="s">
        <v>524</v>
      </c>
      <c r="D76" s="88" t="s">
        <v>525</v>
      </c>
      <c r="E76" s="88" t="s">
        <v>629</v>
      </c>
      <c r="F76" t="s">
        <v>832</v>
      </c>
    </row>
    <row r="77" spans="1:6">
      <c r="A77" s="53" t="str">
        <f ca="1">CELL("address",'Order form'!Q33)</f>
        <v>'[of fre.xlsx]Order form'!$Q$33</v>
      </c>
      <c r="B77" s="53" t="s">
        <v>244</v>
      </c>
      <c r="C77" s="88" t="s">
        <v>522</v>
      </c>
      <c r="D77" s="193" t="s">
        <v>789</v>
      </c>
      <c r="E77" s="90" t="s">
        <v>630</v>
      </c>
      <c r="F77" t="s">
        <v>899</v>
      </c>
    </row>
    <row r="78" spans="1:6">
      <c r="A78" s="53" t="str">
        <f ca="1">CELL("address",'Order form'!Q33)</f>
        <v>'[of fre.xlsx]Order form'!$Q$33</v>
      </c>
      <c r="B78" s="53" t="s">
        <v>244</v>
      </c>
      <c r="C78" s="88" t="s">
        <v>523</v>
      </c>
      <c r="D78" s="88" t="s">
        <v>526</v>
      </c>
      <c r="E78" s="90" t="s">
        <v>631</v>
      </c>
      <c r="F78" t="s">
        <v>833</v>
      </c>
    </row>
    <row r="79" spans="1:6">
      <c r="A79" s="53" t="str">
        <f ca="1">CELL("address",'Order form'!Q34)</f>
        <v>'[of fre.xlsx]Order form'!$Q$34</v>
      </c>
      <c r="B79" s="53" t="s">
        <v>244</v>
      </c>
      <c r="C79" s="194" t="s">
        <v>913</v>
      </c>
      <c r="D79" s="194" t="s">
        <v>914</v>
      </c>
      <c r="E79" s="194" t="s">
        <v>915</v>
      </c>
      <c r="F79" t="s">
        <v>916</v>
      </c>
    </row>
    <row r="80" spans="1:6">
      <c r="A80" s="53" t="str">
        <f ca="1">CELL("address",'Order form'!Q34)</f>
        <v>'[of fre.xlsx]Order form'!$Q$34</v>
      </c>
      <c r="B80" s="53" t="s">
        <v>244</v>
      </c>
      <c r="C80" s="88" t="s">
        <v>126</v>
      </c>
      <c r="D80" s="88" t="s">
        <v>200</v>
      </c>
      <c r="E80" s="88" t="s">
        <v>412</v>
      </c>
      <c r="F80" t="s">
        <v>834</v>
      </c>
    </row>
    <row r="81" spans="1:36">
      <c r="A81" s="53" t="str">
        <f ca="1">CELL("address",'Order form'!Q35)</f>
        <v>'[of fre.xlsx]Order form'!$Q$35</v>
      </c>
      <c r="B81" s="53" t="s">
        <v>244</v>
      </c>
      <c r="C81" s="88" t="s">
        <v>517</v>
      </c>
      <c r="D81" s="88" t="s">
        <v>517</v>
      </c>
      <c r="E81" s="88" t="s">
        <v>517</v>
      </c>
      <c r="F81" t="s">
        <v>517</v>
      </c>
    </row>
    <row r="82" spans="1:36">
      <c r="A82" s="53" t="str">
        <f ca="1">CELL("address",'Order form'!Q35)</f>
        <v>'[of fre.xlsx]Order form'!$Q$35</v>
      </c>
      <c r="B82" s="53" t="s">
        <v>244</v>
      </c>
      <c r="C82" s="88" t="s">
        <v>519</v>
      </c>
      <c r="D82" s="88" t="s">
        <v>519</v>
      </c>
      <c r="E82" s="88" t="s">
        <v>519</v>
      </c>
      <c r="F82" t="s">
        <v>835</v>
      </c>
    </row>
    <row r="83" spans="1:36">
      <c r="A83" s="53" t="str">
        <f ca="1">CELL("address",'Order form'!Q35)</f>
        <v>'[of fre.xlsx]Order form'!$Q$35</v>
      </c>
      <c r="B83" s="53" t="s">
        <v>244</v>
      </c>
      <c r="C83" s="88" t="s">
        <v>518</v>
      </c>
      <c r="D83" s="88" t="s">
        <v>518</v>
      </c>
      <c r="E83" s="88" t="s">
        <v>518</v>
      </c>
      <c r="F83" t="s">
        <v>836</v>
      </c>
    </row>
    <row r="84" spans="1:36">
      <c r="A84" s="53" t="str">
        <f ca="1">CELL("address",'Order form'!Q36)</f>
        <v>'[of fre.xlsx]Order form'!$Q$36</v>
      </c>
      <c r="B84" s="53" t="s">
        <v>244</v>
      </c>
      <c r="C84" s="88" t="s">
        <v>530</v>
      </c>
      <c r="D84" s="90" t="s">
        <v>532</v>
      </c>
      <c r="E84" s="54" t="s">
        <v>632</v>
      </c>
      <c r="F84" t="s">
        <v>930</v>
      </c>
    </row>
    <row r="85" spans="1:36">
      <c r="A85" s="53" t="str">
        <f ca="1">CELL("address",'Order form'!Q36)</f>
        <v>'[of fre.xlsx]Order form'!$Q$36</v>
      </c>
      <c r="B85" s="53" t="s">
        <v>244</v>
      </c>
      <c r="C85" s="88" t="s">
        <v>531</v>
      </c>
      <c r="D85" s="88" t="s">
        <v>533</v>
      </c>
      <c r="E85" s="54" t="s">
        <v>633</v>
      </c>
      <c r="F85" t="s">
        <v>837</v>
      </c>
    </row>
    <row r="86" spans="1:36">
      <c r="A86" s="53" t="str">
        <f ca="1">CELL("address",'Order form'!Q37)</f>
        <v>'[of fre.xlsx]Order form'!$Q$37</v>
      </c>
      <c r="B86" s="53" t="s">
        <v>244</v>
      </c>
      <c r="C86" s="88" t="s">
        <v>126</v>
      </c>
      <c r="D86" s="88" t="s">
        <v>200</v>
      </c>
      <c r="E86" s="54" t="s">
        <v>634</v>
      </c>
      <c r="F86" t="s">
        <v>834</v>
      </c>
    </row>
    <row r="87" spans="1:36">
      <c r="A87" s="53" t="str">
        <f ca="1">CELL("address",'Order form'!Q37)</f>
        <v>'[of fre.xlsx]Order form'!$Q$37</v>
      </c>
      <c r="B87" s="53" t="s">
        <v>244</v>
      </c>
      <c r="C87" s="194" t="s">
        <v>913</v>
      </c>
      <c r="D87" s="194" t="s">
        <v>914</v>
      </c>
      <c r="E87" s="194" t="s">
        <v>915</v>
      </c>
      <c r="F87" t="s">
        <v>916</v>
      </c>
    </row>
    <row r="88" spans="1:36" s="85" customFormat="1">
      <c r="A88" s="53" t="str">
        <f ca="1">CELL("address",'Order form'!Q38)</f>
        <v>'[of fre.xlsx]Order form'!$Q$38</v>
      </c>
      <c r="B88" s="53" t="s">
        <v>244</v>
      </c>
      <c r="C88" s="190" t="s">
        <v>772</v>
      </c>
      <c r="D88" s="190" t="s">
        <v>607</v>
      </c>
      <c r="E88" s="191" t="s">
        <v>781</v>
      </c>
      <c r="F88" t="s">
        <v>911</v>
      </c>
      <c r="G88"/>
      <c r="H88" s="183"/>
      <c r="I88" s="90"/>
      <c r="J88" s="90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85" customFormat="1">
      <c r="A89" s="53" t="str">
        <f ca="1">CELL("address",'Order form'!Q38)</f>
        <v>'[of fre.xlsx]Order form'!$Q$38</v>
      </c>
      <c r="B89" s="53" t="s">
        <v>244</v>
      </c>
      <c r="C89" s="190" t="s">
        <v>773</v>
      </c>
      <c r="D89" s="190" t="s">
        <v>776</v>
      </c>
      <c r="E89" s="191" t="s">
        <v>782</v>
      </c>
      <c r="F89" t="s">
        <v>838</v>
      </c>
      <c r="G89"/>
      <c r="H89" s="88"/>
      <c r="I89" s="182"/>
      <c r="J89" s="90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85" customFormat="1">
      <c r="A90" s="53" t="str">
        <f ca="1">CELL("address",'Order form'!Q38)</f>
        <v>'[of fre.xlsx]Order form'!$Q$38</v>
      </c>
      <c r="B90" s="53" t="s">
        <v>244</v>
      </c>
      <c r="C90" s="190" t="s">
        <v>774</v>
      </c>
      <c r="D90" s="190" t="s">
        <v>777</v>
      </c>
      <c r="E90" s="191" t="s">
        <v>783</v>
      </c>
      <c r="F90" t="s">
        <v>839</v>
      </c>
      <c r="G90"/>
      <c r="H90" s="182"/>
      <c r="I90" s="182"/>
      <c r="J90" s="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85" customFormat="1">
      <c r="A91" s="53" t="str">
        <f ca="1">CELL("address",'Order form'!Q38)</f>
        <v>'[of fre.xlsx]Order form'!$Q$38</v>
      </c>
      <c r="B91" s="53" t="s">
        <v>244</v>
      </c>
      <c r="C91" s="190" t="s">
        <v>775</v>
      </c>
      <c r="D91" s="190" t="s">
        <v>778</v>
      </c>
      <c r="E91" s="191" t="s">
        <v>784</v>
      </c>
      <c r="F91" t="s">
        <v>922</v>
      </c>
      <c r="G91"/>
      <c r="H91" s="182"/>
      <c r="I91" s="182"/>
      <c r="J91" s="90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>
      <c r="A92" s="53" t="str">
        <f ca="1">CELL("address",'Order form'!Q38)</f>
        <v>'[of fre.xlsx]Order form'!$Q$38</v>
      </c>
      <c r="B92" s="53" t="s">
        <v>244</v>
      </c>
      <c r="C92" s="190" t="s">
        <v>787</v>
      </c>
      <c r="D92" s="190" t="s">
        <v>779</v>
      </c>
      <c r="E92" s="191" t="s">
        <v>785</v>
      </c>
      <c r="F92" t="s">
        <v>840</v>
      </c>
      <c r="H92" s="88"/>
      <c r="I92" s="90"/>
      <c r="J92" s="90"/>
    </row>
    <row r="93" spans="1:36">
      <c r="A93" s="53" t="str">
        <f ca="1">CELL("address",'Order form'!Q38)</f>
        <v>'[of fre.xlsx]Order form'!$Q$38</v>
      </c>
      <c r="B93" s="53" t="s">
        <v>244</v>
      </c>
      <c r="C93" s="190" t="s">
        <v>788</v>
      </c>
      <c r="D93" s="190" t="s">
        <v>780</v>
      </c>
      <c r="E93" s="191" t="s">
        <v>786</v>
      </c>
      <c r="F93" t="s">
        <v>841</v>
      </c>
      <c r="H93" s="88"/>
      <c r="I93" s="90"/>
      <c r="J93" s="90"/>
    </row>
    <row r="94" spans="1:36">
      <c r="A94" s="53" t="str">
        <f ca="1">CELL("address",'Order form'!Q39)</f>
        <v>'[of fre.xlsx]Order form'!$Q$39</v>
      </c>
      <c r="B94" s="53" t="s">
        <v>244</v>
      </c>
      <c r="C94" s="186" t="s">
        <v>109</v>
      </c>
      <c r="D94" s="54" t="s">
        <v>210</v>
      </c>
      <c r="E94" s="54" t="s">
        <v>420</v>
      </c>
      <c r="F94" t="s">
        <v>842</v>
      </c>
    </row>
    <row r="95" spans="1:36">
      <c r="A95" s="53" t="str">
        <f ca="1">CELL("address",'Order form'!Q39)</f>
        <v>'[of fre.xlsx]Order form'!$Q$39</v>
      </c>
      <c r="B95" s="53" t="s">
        <v>244</v>
      </c>
      <c r="C95" s="111" t="s">
        <v>696</v>
      </c>
      <c r="D95" s="111" t="s">
        <v>697</v>
      </c>
      <c r="E95" s="111" t="s">
        <v>698</v>
      </c>
      <c r="F95" t="s">
        <v>843</v>
      </c>
      <c r="H95" s="182"/>
      <c r="I95" s="182"/>
    </row>
    <row r="96" spans="1:36">
      <c r="A96" s="53" t="str">
        <f ca="1">CELL("address",'Order form'!Q40)</f>
        <v>'[of fre.xlsx]Order form'!$Q$40</v>
      </c>
      <c r="B96" s="53" t="s">
        <v>244</v>
      </c>
      <c r="C96" s="88" t="s">
        <v>117</v>
      </c>
      <c r="D96" s="88" t="s">
        <v>205</v>
      </c>
      <c r="E96" s="90" t="s">
        <v>423</v>
      </c>
      <c r="F96" t="s">
        <v>844</v>
      </c>
      <c r="H96" s="183"/>
      <c r="I96" s="90"/>
    </row>
    <row r="97" spans="1:9">
      <c r="A97" s="53" t="str">
        <f ca="1">CELL("address",'Order form'!Q40)</f>
        <v>'[of fre.xlsx]Order form'!$Q$40</v>
      </c>
      <c r="B97" s="53" t="s">
        <v>244</v>
      </c>
      <c r="C97" s="88" t="s">
        <v>59</v>
      </c>
      <c r="D97" s="88" t="s">
        <v>540</v>
      </c>
      <c r="E97" s="90" t="s">
        <v>424</v>
      </c>
      <c r="F97" t="s">
        <v>845</v>
      </c>
      <c r="H97" s="184"/>
      <c r="I97" s="182"/>
    </row>
    <row r="98" spans="1:9">
      <c r="A98" s="53" t="str">
        <f ca="1">CELL("address",'Order form'!Q40)</f>
        <v>'[of fre.xlsx]Order form'!$Q$40</v>
      </c>
      <c r="B98" s="53" t="s">
        <v>244</v>
      </c>
      <c r="C98" s="88" t="s">
        <v>538</v>
      </c>
      <c r="D98" s="88" t="s">
        <v>541</v>
      </c>
      <c r="E98" s="90" t="s">
        <v>635</v>
      </c>
      <c r="F98" t="s">
        <v>846</v>
      </c>
      <c r="H98" s="184"/>
      <c r="I98" s="184"/>
    </row>
    <row r="99" spans="1:9">
      <c r="A99" s="53" t="str">
        <f ca="1">CELL("address",'Order form'!Q40)</f>
        <v>'[of fre.xlsx]Order form'!$Q$40</v>
      </c>
      <c r="B99" s="53" t="s">
        <v>244</v>
      </c>
      <c r="C99" s="88" t="s">
        <v>539</v>
      </c>
      <c r="D99" s="88" t="s">
        <v>542</v>
      </c>
      <c r="E99" s="90" t="s">
        <v>636</v>
      </c>
      <c r="F99" t="s">
        <v>847</v>
      </c>
      <c r="H99" s="184"/>
      <c r="I99" s="184"/>
    </row>
    <row r="100" spans="1:9">
      <c r="A100" s="53" t="str">
        <f ca="1">CELL("address",'Order form'!Q42)</f>
        <v>'[of fre.xlsx]Order form'!$Q$42</v>
      </c>
      <c r="B100" s="53" t="s">
        <v>244</v>
      </c>
      <c r="C100" s="88" t="s">
        <v>545</v>
      </c>
      <c r="D100" s="88" t="s">
        <v>546</v>
      </c>
      <c r="E100" s="54" t="s">
        <v>427</v>
      </c>
      <c r="F100" t="s">
        <v>848</v>
      </c>
      <c r="H100" s="88"/>
      <c r="I100" s="184"/>
    </row>
    <row r="101" spans="1:9">
      <c r="A101" s="53" t="str">
        <f ca="1">CELL("address",'Order form'!Q42)</f>
        <v>'[of fre.xlsx]Order form'!$Q$42</v>
      </c>
      <c r="B101" s="53" t="s">
        <v>244</v>
      </c>
      <c r="C101" s="88" t="s">
        <v>543</v>
      </c>
      <c r="D101" s="88" t="s">
        <v>544</v>
      </c>
      <c r="E101" s="86" t="s">
        <v>485</v>
      </c>
      <c r="F101" t="s">
        <v>849</v>
      </c>
      <c r="H101" s="88"/>
      <c r="I101" s="184"/>
    </row>
    <row r="102" spans="1:9">
      <c r="A102" s="53" t="str">
        <f ca="1">CELL("address",'Order form'!Q43)</f>
        <v>'[of fre.xlsx]Order form'!$Q$43</v>
      </c>
      <c r="B102" s="53" t="s">
        <v>244</v>
      </c>
      <c r="C102" s="88" t="s">
        <v>125</v>
      </c>
      <c r="D102" s="88" t="s">
        <v>201</v>
      </c>
      <c r="E102" s="88" t="s">
        <v>413</v>
      </c>
      <c r="F102" t="s">
        <v>125</v>
      </c>
    </row>
    <row r="103" spans="1:9">
      <c r="A103" s="53" t="str">
        <f ca="1">CELL("address",'Order form'!Q43)</f>
        <v>'[of fre.xlsx]Order form'!$Q$43</v>
      </c>
      <c r="B103" s="53" t="s">
        <v>244</v>
      </c>
      <c r="C103" s="88" t="s">
        <v>126</v>
      </c>
      <c r="D103" s="88" t="s">
        <v>200</v>
      </c>
      <c r="E103" s="88" t="s">
        <v>412</v>
      </c>
      <c r="F103" t="s">
        <v>834</v>
      </c>
    </row>
    <row r="104" spans="1:9">
      <c r="A104" s="55"/>
      <c r="B104" s="55"/>
      <c r="C104" s="88"/>
      <c r="D104" s="54"/>
      <c r="E104" s="54"/>
      <c r="H104" s="185"/>
    </row>
    <row r="105" spans="1:9">
      <c r="A105" s="53" t="str">
        <f ca="1">CELL("address",'Order form'!B45)</f>
        <v>'[of fre.xlsx]Order form'!$B$45</v>
      </c>
      <c r="B105" s="53" t="s">
        <v>216</v>
      </c>
      <c r="C105" s="88" t="s">
        <v>550</v>
      </c>
      <c r="D105" s="88" t="s">
        <v>559</v>
      </c>
      <c r="E105" s="90" t="s">
        <v>638</v>
      </c>
      <c r="F105" t="s">
        <v>850</v>
      </c>
      <c r="H105" s="185"/>
    </row>
    <row r="106" spans="1:9">
      <c r="A106" s="53" t="str">
        <f ca="1">CELL("address",'Order form'!B46)</f>
        <v>'[of fre.xlsx]Order form'!$B$46</v>
      </c>
      <c r="B106" s="53" t="s">
        <v>216</v>
      </c>
      <c r="C106" s="88" t="s">
        <v>551</v>
      </c>
      <c r="D106" s="88" t="s">
        <v>555</v>
      </c>
      <c r="E106" s="90" t="s">
        <v>637</v>
      </c>
      <c r="F106" t="s">
        <v>851</v>
      </c>
      <c r="H106" s="185"/>
    </row>
    <row r="107" spans="1:9">
      <c r="A107" s="53" t="str">
        <f ca="1">CELL("address",'Order form'!B47)</f>
        <v>'[of fre.xlsx]Order form'!$B$47</v>
      </c>
      <c r="B107" s="53" t="s">
        <v>216</v>
      </c>
      <c r="C107" s="88" t="s">
        <v>552</v>
      </c>
      <c r="D107" s="88" t="s">
        <v>556</v>
      </c>
      <c r="E107" s="90" t="s">
        <v>639</v>
      </c>
      <c r="F107" t="s">
        <v>852</v>
      </c>
      <c r="H107" s="185"/>
    </row>
    <row r="108" spans="1:9">
      <c r="A108" s="53" t="str">
        <f ca="1">CELL("address",'Order form'!B48)</f>
        <v>'[of fre.xlsx]Order form'!$B$48</v>
      </c>
      <c r="B108" s="53" t="s">
        <v>216</v>
      </c>
      <c r="C108" s="88" t="s">
        <v>553</v>
      </c>
      <c r="D108" s="88" t="s">
        <v>557</v>
      </c>
      <c r="E108" s="54" t="s">
        <v>640</v>
      </c>
      <c r="F108" s="54" t="s">
        <v>853</v>
      </c>
      <c r="G108" s="54"/>
      <c r="H108" s="185"/>
    </row>
    <row r="109" spans="1:9">
      <c r="A109" s="53" t="str">
        <f ca="1">CELL("address",'Order form'!B49)</f>
        <v>'[of fre.xlsx]Order form'!$B$49</v>
      </c>
      <c r="B109" s="53" t="s">
        <v>216</v>
      </c>
      <c r="C109" s="88" t="s">
        <v>554</v>
      </c>
      <c r="D109" s="88" t="s">
        <v>558</v>
      </c>
      <c r="E109" s="90" t="s">
        <v>641</v>
      </c>
      <c r="F109" s="54" t="s">
        <v>854</v>
      </c>
      <c r="G109" s="54"/>
    </row>
    <row r="110" spans="1:9">
      <c r="A110" s="53" t="str">
        <f ca="1">CELL("address",'Order form'!Q46)</f>
        <v>'[of fre.xlsx]Order form'!$Q$46</v>
      </c>
      <c r="B110" s="55" t="s">
        <v>244</v>
      </c>
      <c r="C110" s="88" t="s">
        <v>126</v>
      </c>
      <c r="D110" s="54" t="s">
        <v>200</v>
      </c>
      <c r="E110" s="54" t="s">
        <v>412</v>
      </c>
      <c r="F110" t="s">
        <v>834</v>
      </c>
    </row>
    <row r="111" spans="1:9">
      <c r="A111" s="53" t="str">
        <f ca="1">CELL("address",'Order form'!Q46)</f>
        <v>'[of fre.xlsx]Order form'!$Q$46</v>
      </c>
      <c r="B111" s="55" t="s">
        <v>244</v>
      </c>
      <c r="C111" s="88" t="s">
        <v>125</v>
      </c>
      <c r="D111" s="54" t="s">
        <v>201</v>
      </c>
      <c r="E111" s="54" t="s">
        <v>413</v>
      </c>
      <c r="F111" t="s">
        <v>125</v>
      </c>
    </row>
    <row r="112" spans="1:9">
      <c r="A112" s="53" t="str">
        <f ca="1">CELL("address",'Order form'!Q47)</f>
        <v>'[of fre.xlsx]Order form'!$Q$47</v>
      </c>
      <c r="B112" s="55" t="s">
        <v>244</v>
      </c>
      <c r="C112" s="88" t="s">
        <v>126</v>
      </c>
      <c r="D112" s="54" t="s">
        <v>200</v>
      </c>
      <c r="E112" s="54" t="s">
        <v>412</v>
      </c>
      <c r="F112" t="s">
        <v>834</v>
      </c>
    </row>
    <row r="113" spans="1:6">
      <c r="A113" s="53" t="str">
        <f ca="1">CELL("address",'Order form'!Q47)</f>
        <v>'[of fre.xlsx]Order form'!$Q$47</v>
      </c>
      <c r="B113" s="55" t="s">
        <v>244</v>
      </c>
      <c r="C113" s="54" t="s">
        <v>125</v>
      </c>
      <c r="D113" s="54" t="s">
        <v>201</v>
      </c>
      <c r="E113" s="54" t="s">
        <v>413</v>
      </c>
      <c r="F113" t="s">
        <v>125</v>
      </c>
    </row>
    <row r="114" spans="1:6">
      <c r="A114" s="53" t="str">
        <f ca="1">CELL("address",'Order form'!Q48)</f>
        <v>'[of fre.xlsx]Order form'!$Q$48</v>
      </c>
      <c r="B114" s="55" t="s">
        <v>244</v>
      </c>
      <c r="C114" s="54" t="s">
        <v>126</v>
      </c>
      <c r="D114" s="54" t="s">
        <v>200</v>
      </c>
      <c r="E114" s="54" t="s">
        <v>412</v>
      </c>
      <c r="F114" t="s">
        <v>834</v>
      </c>
    </row>
    <row r="115" spans="1:6">
      <c r="A115" s="53" t="str">
        <f ca="1">CELL("address",'Order form'!Q48)</f>
        <v>'[of fre.xlsx]Order form'!$Q$48</v>
      </c>
      <c r="B115" s="55" t="s">
        <v>244</v>
      </c>
      <c r="C115" s="54" t="s">
        <v>125</v>
      </c>
      <c r="D115" s="54" t="s">
        <v>201</v>
      </c>
      <c r="E115" s="54" t="s">
        <v>413</v>
      </c>
      <c r="F115" t="s">
        <v>125</v>
      </c>
    </row>
    <row r="116" spans="1:6">
      <c r="A116" s="53" t="str">
        <f ca="1">CELL("address",'Order form'!Q49)</f>
        <v>'[of fre.xlsx]Order form'!$Q$49</v>
      </c>
      <c r="B116" s="55" t="s">
        <v>244</v>
      </c>
      <c r="C116" s="54" t="s">
        <v>126</v>
      </c>
      <c r="D116" s="54" t="s">
        <v>200</v>
      </c>
      <c r="E116" s="54" t="s">
        <v>412</v>
      </c>
      <c r="F116" t="s">
        <v>834</v>
      </c>
    </row>
    <row r="117" spans="1:6">
      <c r="A117" s="53" t="str">
        <f ca="1">CELL("address",'Order form'!Q49)</f>
        <v>'[of fre.xlsx]Order form'!$Q$49</v>
      </c>
      <c r="B117" s="55" t="s">
        <v>244</v>
      </c>
      <c r="C117" s="54" t="s">
        <v>125</v>
      </c>
      <c r="D117" s="54" t="s">
        <v>201</v>
      </c>
      <c r="E117" s="54" t="s">
        <v>413</v>
      </c>
      <c r="F117" t="s">
        <v>125</v>
      </c>
    </row>
    <row r="118" spans="1:6">
      <c r="A118" s="55"/>
      <c r="B118" s="55"/>
      <c r="C118" s="54"/>
      <c r="D118" s="54"/>
      <c r="E118" s="54"/>
    </row>
    <row r="119" spans="1:6">
      <c r="A119" s="53" t="str">
        <f ca="1">CELL("address",'Order form'!B51)</f>
        <v>'[of fre.xlsx]Order form'!$B$51</v>
      </c>
      <c r="B119" s="53" t="s">
        <v>216</v>
      </c>
      <c r="C119" s="88" t="s">
        <v>547</v>
      </c>
      <c r="D119" s="88" t="s">
        <v>560</v>
      </c>
      <c r="E119" s="56" t="s">
        <v>464</v>
      </c>
      <c r="F119" t="s">
        <v>855</v>
      </c>
    </row>
    <row r="120" spans="1:6">
      <c r="A120" s="53" t="str">
        <f ca="1">CELL("address",'Order form'!B52)</f>
        <v>'[of fre.xlsx]Order form'!$B$52</v>
      </c>
      <c r="B120" s="53" t="s">
        <v>216</v>
      </c>
      <c r="C120" s="54" t="s">
        <v>91</v>
      </c>
      <c r="D120" s="194" t="s">
        <v>793</v>
      </c>
      <c r="E120" s="56" t="s">
        <v>480</v>
      </c>
      <c r="F120" t="s">
        <v>900</v>
      </c>
    </row>
    <row r="121" spans="1:6">
      <c r="A121" s="53" t="str">
        <f ca="1">CELL("address",'Order form'!B53)</f>
        <v>'[of fre.xlsx]Order form'!$B$53</v>
      </c>
      <c r="B121" s="53" t="s">
        <v>216</v>
      </c>
      <c r="C121" s="110" t="s">
        <v>692</v>
      </c>
      <c r="D121" s="90" t="s">
        <v>642</v>
      </c>
      <c r="E121" s="90" t="s">
        <v>643</v>
      </c>
      <c r="F121" t="s">
        <v>917</v>
      </c>
    </row>
    <row r="122" spans="1:6">
      <c r="A122" s="53" t="str">
        <f ca="1">CELL("address",'Order form'!B54)</f>
        <v>'[of fre.xlsx]Order form'!$B$54</v>
      </c>
      <c r="B122" s="53" t="s">
        <v>216</v>
      </c>
      <c r="C122" s="88" t="s">
        <v>548</v>
      </c>
      <c r="D122" s="90" t="s">
        <v>644</v>
      </c>
      <c r="E122" s="90" t="s">
        <v>568</v>
      </c>
      <c r="F122" t="s">
        <v>856</v>
      </c>
    </row>
    <row r="123" spans="1:6">
      <c r="A123" s="53" t="str">
        <f ca="1">CELL("address",'Order form'!B55)</f>
        <v>'[of fre.xlsx]Order form'!$B$55</v>
      </c>
      <c r="B123" s="53" t="s">
        <v>216</v>
      </c>
      <c r="C123" s="88" t="s">
        <v>549</v>
      </c>
      <c r="D123" s="54" t="s">
        <v>60</v>
      </c>
      <c r="E123" s="56" t="s">
        <v>465</v>
      </c>
      <c r="F123" t="s">
        <v>857</v>
      </c>
    </row>
    <row r="124" spans="1:6">
      <c r="A124" s="53" t="str">
        <f ca="1">CELL("address",'Order form'!B56)</f>
        <v>'[of fre.xlsx]Order form'!$B$56</v>
      </c>
      <c r="B124" s="53" t="s">
        <v>216</v>
      </c>
      <c r="C124" s="88" t="s">
        <v>15</v>
      </c>
      <c r="D124" s="54" t="s">
        <v>15</v>
      </c>
      <c r="E124" s="56" t="s">
        <v>466</v>
      </c>
      <c r="F124" t="s">
        <v>858</v>
      </c>
    </row>
    <row r="125" spans="1:6">
      <c r="A125" s="53" t="str">
        <f ca="1">CELL("address",'Order form'!B60)</f>
        <v>'[of fre.xlsx]Order form'!$B$60</v>
      </c>
      <c r="B125" s="53" t="s">
        <v>216</v>
      </c>
      <c r="C125" s="88" t="s">
        <v>26</v>
      </c>
      <c r="D125" s="54" t="s">
        <v>172</v>
      </c>
      <c r="E125" s="56" t="s">
        <v>467</v>
      </c>
      <c r="F125" t="s">
        <v>859</v>
      </c>
    </row>
    <row r="126" spans="1:6">
      <c r="A126" s="53" t="str">
        <f ca="1">CELL("address",'Order form'!Q52)</f>
        <v>'[of fre.xlsx]Order form'!$Q$52</v>
      </c>
      <c r="B126" s="55" t="s">
        <v>244</v>
      </c>
      <c r="C126" s="88" t="s">
        <v>561</v>
      </c>
      <c r="D126" s="88" t="s">
        <v>562</v>
      </c>
      <c r="E126" s="54" t="s">
        <v>412</v>
      </c>
      <c r="F126" t="s">
        <v>860</v>
      </c>
    </row>
    <row r="127" spans="1:6">
      <c r="A127" s="53" t="str">
        <f ca="1">CELL("address",'Order form'!Q52)</f>
        <v>'[of fre.xlsx]Order form'!$Q$52</v>
      </c>
      <c r="B127" s="55" t="s">
        <v>244</v>
      </c>
      <c r="C127" s="88" t="s">
        <v>125</v>
      </c>
      <c r="D127" s="54" t="s">
        <v>201</v>
      </c>
      <c r="E127" s="54" t="s">
        <v>413</v>
      </c>
      <c r="F127" t="s">
        <v>125</v>
      </c>
    </row>
    <row r="128" spans="1:6">
      <c r="A128" s="53" t="str">
        <f ca="1">CELL("address",'Order form'!Q53)</f>
        <v>'[of fre.xlsx]Order form'!$Q$53</v>
      </c>
      <c r="B128" s="55" t="s">
        <v>244</v>
      </c>
      <c r="C128" s="88" t="s">
        <v>126</v>
      </c>
      <c r="D128" s="54" t="s">
        <v>200</v>
      </c>
      <c r="E128" s="54" t="s">
        <v>412</v>
      </c>
      <c r="F128" t="s">
        <v>834</v>
      </c>
    </row>
    <row r="129" spans="1:6">
      <c r="A129" s="53" t="str">
        <f ca="1">CELL("address",'Order form'!Q53)</f>
        <v>'[of fre.xlsx]Order form'!$Q$53</v>
      </c>
      <c r="B129" s="55" t="s">
        <v>244</v>
      </c>
      <c r="C129" s="194" t="s">
        <v>913</v>
      </c>
      <c r="D129" s="194" t="s">
        <v>914</v>
      </c>
      <c r="E129" s="194" t="s">
        <v>915</v>
      </c>
      <c r="F129" t="s">
        <v>916</v>
      </c>
    </row>
    <row r="130" spans="1:6">
      <c r="A130" s="53" t="str">
        <f ca="1">CELL("address",'Order form'!Q54)</f>
        <v>'[of fre.xlsx]Order form'!$Q$54</v>
      </c>
      <c r="B130" s="55" t="s">
        <v>244</v>
      </c>
      <c r="C130" s="188" t="s">
        <v>756</v>
      </c>
      <c r="D130" s="188" t="s">
        <v>756</v>
      </c>
      <c r="E130" s="188" t="s">
        <v>756</v>
      </c>
      <c r="F130" t="s">
        <v>861</v>
      </c>
    </row>
    <row r="131" spans="1:6">
      <c r="A131" s="53" t="str">
        <f ca="1">CELL("address",'Order form'!Q54)</f>
        <v>'[of fre.xlsx]Order form'!$Q$54</v>
      </c>
      <c r="B131" s="55" t="s">
        <v>244</v>
      </c>
      <c r="C131" s="188" t="s">
        <v>757</v>
      </c>
      <c r="D131" s="188" t="s">
        <v>757</v>
      </c>
      <c r="E131" s="188" t="s">
        <v>757</v>
      </c>
      <c r="F131" t="s">
        <v>862</v>
      </c>
    </row>
    <row r="132" spans="1:6">
      <c r="A132" s="53" t="str">
        <f ca="1">CELL("address",'Order form'!Q54)</f>
        <v>'[of fre.xlsx]Order form'!$Q$54</v>
      </c>
      <c r="B132" s="55" t="s">
        <v>244</v>
      </c>
      <c r="C132" s="188" t="s">
        <v>758</v>
      </c>
      <c r="D132" s="188" t="s">
        <v>758</v>
      </c>
      <c r="E132" s="188" t="s">
        <v>758</v>
      </c>
      <c r="F132" t="s">
        <v>863</v>
      </c>
    </row>
    <row r="133" spans="1:6">
      <c r="A133" s="53" t="str">
        <f ca="1">CELL("address",'Order form'!Q54)</f>
        <v>'[of fre.xlsx]Order form'!$Q$54</v>
      </c>
      <c r="B133" s="55" t="s">
        <v>244</v>
      </c>
      <c r="C133" s="188" t="s">
        <v>759</v>
      </c>
      <c r="D133" s="188" t="s">
        <v>759</v>
      </c>
      <c r="E133" s="188" t="s">
        <v>759</v>
      </c>
      <c r="F133" t="s">
        <v>864</v>
      </c>
    </row>
    <row r="134" spans="1:6">
      <c r="A134" s="53" t="str">
        <f ca="1">CELL("address",'Order form'!Q54)</f>
        <v>'[of fre.xlsx]Order form'!$Q$54</v>
      </c>
      <c r="B134" s="55" t="s">
        <v>244</v>
      </c>
      <c r="C134" s="188" t="s">
        <v>760</v>
      </c>
      <c r="D134" s="188" t="s">
        <v>760</v>
      </c>
      <c r="E134" s="188" t="s">
        <v>760</v>
      </c>
      <c r="F134" t="s">
        <v>865</v>
      </c>
    </row>
    <row r="135" spans="1:6">
      <c r="A135" s="53" t="str">
        <f ca="1">CELL("address",'Order form'!Q54)</f>
        <v>'[of fre.xlsx]Order form'!$Q$54</v>
      </c>
      <c r="B135" s="55" t="s">
        <v>244</v>
      </c>
      <c r="C135" s="188" t="s">
        <v>761</v>
      </c>
      <c r="D135" s="188" t="s">
        <v>761</v>
      </c>
      <c r="E135" s="188" t="s">
        <v>761</v>
      </c>
      <c r="F135" t="s">
        <v>866</v>
      </c>
    </row>
    <row r="136" spans="1:6">
      <c r="A136" s="53" t="str">
        <f ca="1">CELL("address",'Order form'!Q56)</f>
        <v>'[of fre.xlsx]Order form'!$Q$56</v>
      </c>
      <c r="B136" s="55" t="s">
        <v>244</v>
      </c>
      <c r="C136" s="189" t="s">
        <v>756</v>
      </c>
      <c r="D136" s="189" t="s">
        <v>756</v>
      </c>
      <c r="E136" s="189" t="s">
        <v>756</v>
      </c>
      <c r="F136" t="s">
        <v>861</v>
      </c>
    </row>
    <row r="137" spans="1:6">
      <c r="A137" s="53" t="str">
        <f ca="1">CELL("address",'Order form'!Q56)</f>
        <v>'[of fre.xlsx]Order form'!$Q$56</v>
      </c>
      <c r="B137" s="55" t="s">
        <v>244</v>
      </c>
      <c r="C137" s="189" t="s">
        <v>762</v>
      </c>
      <c r="D137" s="189" t="s">
        <v>762</v>
      </c>
      <c r="E137" s="189" t="s">
        <v>762</v>
      </c>
      <c r="F137" t="s">
        <v>762</v>
      </c>
    </row>
    <row r="138" spans="1:6">
      <c r="A138" s="53" t="str">
        <f ca="1">CELL("address",'Order form'!Q56)</f>
        <v>'[of fre.xlsx]Order form'!$Q$56</v>
      </c>
      <c r="B138" s="55" t="s">
        <v>244</v>
      </c>
      <c r="C138" s="189" t="s">
        <v>766</v>
      </c>
      <c r="D138" s="189" t="s">
        <v>766</v>
      </c>
      <c r="E138" s="189" t="s">
        <v>766</v>
      </c>
      <c r="F138" t="s">
        <v>867</v>
      </c>
    </row>
    <row r="139" spans="1:6">
      <c r="A139" s="53" t="str">
        <f ca="1">CELL("address",'Order form'!Q56)</f>
        <v>'[of fre.xlsx]Order form'!$Q$56</v>
      </c>
      <c r="B139" s="55" t="s">
        <v>244</v>
      </c>
      <c r="C139" s="189" t="s">
        <v>763</v>
      </c>
      <c r="D139" s="189" t="s">
        <v>763</v>
      </c>
      <c r="E139" s="189" t="s">
        <v>763</v>
      </c>
      <c r="F139" t="s">
        <v>763</v>
      </c>
    </row>
    <row r="140" spans="1:6">
      <c r="A140" s="53" t="str">
        <f ca="1">CELL("address",'Order form'!Q56)</f>
        <v>'[of fre.xlsx]Order form'!$Q$56</v>
      </c>
      <c r="B140" s="55" t="s">
        <v>244</v>
      </c>
      <c r="C140" s="189" t="s">
        <v>764</v>
      </c>
      <c r="D140" s="189" t="s">
        <v>764</v>
      </c>
      <c r="E140" s="189" t="s">
        <v>764</v>
      </c>
      <c r="F140" t="s">
        <v>764</v>
      </c>
    </row>
    <row r="141" spans="1:6">
      <c r="A141" s="53" t="str">
        <f ca="1">CELL("address",'Order form'!Q56)</f>
        <v>'[of fre.xlsx]Order form'!$Q$56</v>
      </c>
      <c r="B141" s="55" t="s">
        <v>244</v>
      </c>
      <c r="C141" s="189" t="s">
        <v>765</v>
      </c>
      <c r="D141" s="189" t="s">
        <v>765</v>
      </c>
      <c r="E141" s="189" t="s">
        <v>765</v>
      </c>
      <c r="F141" t="s">
        <v>765</v>
      </c>
    </row>
    <row r="142" spans="1:6">
      <c r="A142" s="53" t="str">
        <f ca="1">CELL("address",'Order form'!Q56)</f>
        <v>'[of fre.xlsx]Order form'!$Q$56</v>
      </c>
      <c r="B142" s="55" t="s">
        <v>244</v>
      </c>
      <c r="C142" s="189" t="s">
        <v>767</v>
      </c>
      <c r="D142" s="189" t="s">
        <v>767</v>
      </c>
      <c r="E142" s="189" t="s">
        <v>767</v>
      </c>
      <c r="F142" t="s">
        <v>767</v>
      </c>
    </row>
    <row r="143" spans="1:6">
      <c r="A143" s="53" t="str">
        <f ca="1">CELL("address",'Order form'!Q56)</f>
        <v>'[of fre.xlsx]Order form'!$Q$56</v>
      </c>
      <c r="B143" s="55" t="s">
        <v>244</v>
      </c>
      <c r="C143" s="189" t="s">
        <v>768</v>
      </c>
      <c r="D143" s="189" t="s">
        <v>768</v>
      </c>
      <c r="E143" s="189" t="s">
        <v>768</v>
      </c>
      <c r="F143" t="s">
        <v>768</v>
      </c>
    </row>
    <row r="144" spans="1:6">
      <c r="A144" s="53" t="str">
        <f ca="1">CELL("address",'Order form'!Q60)</f>
        <v>'[of fre.xlsx]Order form'!$Q$60</v>
      </c>
      <c r="B144" s="55" t="s">
        <v>244</v>
      </c>
      <c r="C144" s="189" t="s">
        <v>756</v>
      </c>
      <c r="D144" s="189" t="s">
        <v>756</v>
      </c>
      <c r="E144" s="189" t="s">
        <v>756</v>
      </c>
      <c r="F144" t="s">
        <v>861</v>
      </c>
    </row>
    <row r="145" spans="1:6">
      <c r="A145" s="53" t="str">
        <f ca="1">CELL("address",'Order form'!Q60)</f>
        <v>'[of fre.xlsx]Order form'!$Q$60</v>
      </c>
      <c r="B145" s="55" t="s">
        <v>244</v>
      </c>
      <c r="C145" s="189" t="s">
        <v>563</v>
      </c>
      <c r="D145" s="189" t="s">
        <v>563</v>
      </c>
      <c r="E145" s="189" t="s">
        <v>563</v>
      </c>
      <c r="F145" t="s">
        <v>563</v>
      </c>
    </row>
    <row r="146" spans="1:6">
      <c r="A146" s="53" t="str">
        <f ca="1">CELL("address",'Order form'!Q60)</f>
        <v>'[of fre.xlsx]Order form'!$Q$60</v>
      </c>
      <c r="B146" s="55" t="s">
        <v>244</v>
      </c>
      <c r="C146" s="189" t="s">
        <v>769</v>
      </c>
      <c r="D146" s="189" t="s">
        <v>769</v>
      </c>
      <c r="E146" s="189" t="s">
        <v>769</v>
      </c>
      <c r="F146" t="s">
        <v>769</v>
      </c>
    </row>
    <row r="147" spans="1:6">
      <c r="A147" s="53" t="str">
        <f ca="1">CELL("address",'Order form'!Q60)</f>
        <v>'[of fre.xlsx]Order form'!$Q$60</v>
      </c>
      <c r="B147" s="55" t="s">
        <v>244</v>
      </c>
      <c r="C147" s="189" t="s">
        <v>770</v>
      </c>
      <c r="D147" s="189" t="s">
        <v>770</v>
      </c>
      <c r="E147" s="189" t="s">
        <v>770</v>
      </c>
      <c r="F147" t="s">
        <v>868</v>
      </c>
    </row>
    <row r="148" spans="1:6">
      <c r="A148" s="53" t="str">
        <f ca="1">CELL("address",'Order form'!Q60)</f>
        <v>'[of fre.xlsx]Order form'!$Q$60</v>
      </c>
      <c r="B148" s="55" t="s">
        <v>244</v>
      </c>
      <c r="C148" s="189" t="s">
        <v>771</v>
      </c>
      <c r="D148" s="189" t="s">
        <v>771</v>
      </c>
      <c r="E148" s="189" t="s">
        <v>771</v>
      </c>
      <c r="F148" t="s">
        <v>869</v>
      </c>
    </row>
    <row r="149" spans="1:6">
      <c r="A149" s="53"/>
      <c r="B149" s="55"/>
      <c r="C149" s="189"/>
      <c r="D149" s="54"/>
      <c r="E149" s="54"/>
    </row>
    <row r="150" spans="1:6">
      <c r="A150" s="53"/>
      <c r="B150" s="55"/>
      <c r="C150" s="189"/>
      <c r="D150" s="54"/>
      <c r="E150" s="54"/>
    </row>
    <row r="151" spans="1:6">
      <c r="A151" s="53"/>
      <c r="B151" s="55"/>
      <c r="C151" s="189"/>
      <c r="D151" s="54"/>
      <c r="E151" s="54"/>
    </row>
    <row r="152" spans="1:6">
      <c r="A152" s="53"/>
      <c r="B152" s="55"/>
      <c r="C152" s="189"/>
      <c r="D152" s="54"/>
      <c r="E152" s="54"/>
    </row>
    <row r="153" spans="1:6">
      <c r="A153" s="53"/>
      <c r="B153" s="55"/>
      <c r="C153" s="189"/>
      <c r="D153" s="54"/>
      <c r="E153" s="54"/>
    </row>
    <row r="154" spans="1:6" ht="24.75" customHeight="1">
      <c r="A154" s="53" t="str">
        <f ca="1">CELL("address",'Order form'!B64)</f>
        <v>'[of fre.xlsx]Order form'!$B$64</v>
      </c>
      <c r="B154" s="53" t="s">
        <v>216</v>
      </c>
      <c r="C154" s="53" t="s">
        <v>11</v>
      </c>
      <c r="D154" s="90" t="s">
        <v>645</v>
      </c>
      <c r="E154" s="90" t="s">
        <v>650</v>
      </c>
      <c r="F154" t="s">
        <v>870</v>
      </c>
    </row>
    <row r="155" spans="1:6">
      <c r="A155" s="53" t="str">
        <f ca="1">CELL("address",'Order form'!B65)</f>
        <v>'[of fre.xlsx]Order form'!$B$65</v>
      </c>
      <c r="B155" s="53" t="s">
        <v>216</v>
      </c>
      <c r="C155" s="53" t="s">
        <v>564</v>
      </c>
      <c r="D155" s="90" t="s">
        <v>646</v>
      </c>
      <c r="E155" s="90" t="s">
        <v>651</v>
      </c>
      <c r="F155" t="s">
        <v>871</v>
      </c>
    </row>
    <row r="156" spans="1:6">
      <c r="A156" s="53" t="str">
        <f ca="1">CELL("address",'Order form'!B66)</f>
        <v>'[of fre.xlsx]Order form'!$B$66</v>
      </c>
      <c r="B156" s="53" t="s">
        <v>216</v>
      </c>
      <c r="C156" s="53" t="s">
        <v>21</v>
      </c>
      <c r="D156" s="90" t="s">
        <v>647</v>
      </c>
      <c r="E156" s="90" t="s">
        <v>21</v>
      </c>
      <c r="F156" t="s">
        <v>901</v>
      </c>
    </row>
    <row r="157" spans="1:6">
      <c r="A157" s="53" t="str">
        <f ca="1">CELL("address",'Order form'!B67)</f>
        <v>'[of fre.xlsx]Order form'!$B$67</v>
      </c>
      <c r="B157" s="53" t="s">
        <v>216</v>
      </c>
      <c r="C157" s="53" t="s">
        <v>565</v>
      </c>
      <c r="D157" s="90" t="s">
        <v>648</v>
      </c>
      <c r="E157" s="90" t="s">
        <v>652</v>
      </c>
      <c r="F157" t="s">
        <v>872</v>
      </c>
    </row>
    <row r="158" spans="1:6">
      <c r="A158" s="53" t="str">
        <f ca="1">CELL("address",'Order form'!B68)</f>
        <v>'[of fre.xlsx]Order form'!$B$68</v>
      </c>
      <c r="B158" s="53" t="s">
        <v>216</v>
      </c>
      <c r="C158" s="53" t="s">
        <v>566</v>
      </c>
      <c r="D158" s="90" t="s">
        <v>649</v>
      </c>
      <c r="E158" s="90" t="s">
        <v>653</v>
      </c>
      <c r="F158" t="s">
        <v>873</v>
      </c>
    </row>
    <row r="159" spans="1:6">
      <c r="A159" s="53" t="str">
        <f ca="1">CELL("address",'Order form'!Q65)</f>
        <v>'[of fre.xlsx]Order form'!$Q$65</v>
      </c>
      <c r="B159" s="55" t="s">
        <v>244</v>
      </c>
      <c r="C159" s="89" t="s">
        <v>106</v>
      </c>
      <c r="D159" s="89" t="s">
        <v>158</v>
      </c>
      <c r="E159" s="89" t="s">
        <v>106</v>
      </c>
      <c r="F159" t="s">
        <v>874</v>
      </c>
    </row>
    <row r="160" spans="1:6">
      <c r="A160" s="53" t="str">
        <f ca="1">CELL("address",'Order form'!Q65)</f>
        <v>'[of fre.xlsx]Order form'!$Q$65</v>
      </c>
      <c r="B160" s="55" t="s">
        <v>244</v>
      </c>
      <c r="C160" s="90" t="s">
        <v>569</v>
      </c>
      <c r="D160" s="90" t="s">
        <v>677</v>
      </c>
      <c r="E160" s="90" t="s">
        <v>675</v>
      </c>
      <c r="F160" t="s">
        <v>878</v>
      </c>
    </row>
    <row r="161" spans="1:6">
      <c r="A161" s="53" t="str">
        <f ca="1">CELL("address",'Order form'!Q65)</f>
        <v>'[of fre.xlsx]Order form'!$Q$65</v>
      </c>
      <c r="B161" s="55" t="s">
        <v>244</v>
      </c>
      <c r="C161" s="90" t="s">
        <v>570</v>
      </c>
      <c r="D161" s="90" t="s">
        <v>570</v>
      </c>
      <c r="E161" s="90" t="s">
        <v>570</v>
      </c>
      <c r="F161" s="90" t="s">
        <v>570</v>
      </c>
    </row>
    <row r="162" spans="1:6">
      <c r="A162" s="53" t="str">
        <f ca="1">CELL("address",'Order form'!Q65)</f>
        <v>'[of fre.xlsx]Order form'!$Q$65</v>
      </c>
      <c r="B162" s="55" t="s">
        <v>244</v>
      </c>
      <c r="C162" s="90" t="s">
        <v>685</v>
      </c>
      <c r="D162" s="90" t="s">
        <v>678</v>
      </c>
      <c r="E162" s="90" t="s">
        <v>679</v>
      </c>
      <c r="F162" t="s">
        <v>687</v>
      </c>
    </row>
    <row r="163" spans="1:6">
      <c r="A163" s="53" t="str">
        <f ca="1">CELL("address",'Order form'!Q65)</f>
        <v>'[of fre.xlsx]Order form'!$Q$65</v>
      </c>
      <c r="B163" s="55" t="s">
        <v>244</v>
      </c>
      <c r="C163" s="90" t="s">
        <v>684</v>
      </c>
      <c r="D163" s="90" t="s">
        <v>682</v>
      </c>
      <c r="E163" s="90" t="s">
        <v>683</v>
      </c>
      <c r="F163" t="s">
        <v>902</v>
      </c>
    </row>
    <row r="164" spans="1:6">
      <c r="A164" s="53" t="str">
        <f ca="1">CELL("address",'Order form'!Q66)</f>
        <v>'[of fre.xlsx]Order form'!$Q$66</v>
      </c>
      <c r="B164" s="55" t="s">
        <v>244</v>
      </c>
      <c r="C164" s="90" t="s">
        <v>672</v>
      </c>
      <c r="D164" s="90" t="s">
        <v>674</v>
      </c>
      <c r="E164" s="90" t="s">
        <v>676</v>
      </c>
      <c r="F164" t="s">
        <v>875</v>
      </c>
    </row>
    <row r="165" spans="1:6">
      <c r="A165" s="53" t="str">
        <f ca="1">CELL("address",'Order form'!Q66)</f>
        <v>'[of fre.xlsx]Order form'!$Q$66</v>
      </c>
      <c r="B165" s="55" t="s">
        <v>244</v>
      </c>
      <c r="C165" s="90" t="s">
        <v>567</v>
      </c>
      <c r="D165" s="90" t="s">
        <v>654</v>
      </c>
      <c r="E165" s="90" t="s">
        <v>673</v>
      </c>
      <c r="F165" t="s">
        <v>876</v>
      </c>
    </row>
    <row r="166" spans="1:6">
      <c r="A166" s="53" t="str">
        <f ca="1">CELL("address",'Order form'!Q66)</f>
        <v>'[of fre.xlsx]Order form'!$Q$66</v>
      </c>
      <c r="B166" s="55" t="s">
        <v>244</v>
      </c>
      <c r="C166" s="90" t="s">
        <v>570</v>
      </c>
      <c r="D166" s="90" t="s">
        <v>570</v>
      </c>
      <c r="E166" s="90" t="s">
        <v>570</v>
      </c>
      <c r="F166" t="s">
        <v>570</v>
      </c>
    </row>
    <row r="167" spans="1:6">
      <c r="A167" s="53" t="str">
        <f ca="1">CELL("address",'Order form'!Q66)</f>
        <v>'[of fre.xlsx]Order form'!$Q$66</v>
      </c>
      <c r="B167" s="55" t="s">
        <v>244</v>
      </c>
      <c r="C167" s="90" t="s">
        <v>571</v>
      </c>
      <c r="D167" s="90" t="s">
        <v>655</v>
      </c>
      <c r="E167" s="90" t="s">
        <v>656</v>
      </c>
      <c r="F167" t="s">
        <v>877</v>
      </c>
    </row>
    <row r="168" spans="1:6">
      <c r="A168" s="53" t="str">
        <f ca="1">CELL("address",'Order form'!Q66)</f>
        <v>'[of fre.xlsx]Order form'!$Q$66</v>
      </c>
      <c r="B168" s="55" t="s">
        <v>244</v>
      </c>
      <c r="C168" s="196" t="s">
        <v>931</v>
      </c>
      <c r="D168" s="196" t="s">
        <v>932</v>
      </c>
      <c r="E168" s="196" t="s">
        <v>933</v>
      </c>
      <c r="F168" s="197" t="s">
        <v>934</v>
      </c>
    </row>
    <row r="169" spans="1:6">
      <c r="A169" s="53" t="str">
        <f ca="1">CELL("address",'Order form'!Q67)</f>
        <v>'[of fre.xlsx]Order form'!$Q$67</v>
      </c>
      <c r="B169" s="55" t="s">
        <v>244</v>
      </c>
      <c r="C169" s="90" t="s">
        <v>106</v>
      </c>
      <c r="D169" s="90" t="s">
        <v>158</v>
      </c>
      <c r="E169" s="90" t="s">
        <v>106</v>
      </c>
      <c r="F169" t="s">
        <v>874</v>
      </c>
    </row>
    <row r="170" spans="1:6">
      <c r="A170" s="53" t="str">
        <f ca="1">CELL("address",'Order form'!Q67)</f>
        <v>'[of fre.xlsx]Order form'!$Q$67</v>
      </c>
      <c r="B170" s="55" t="s">
        <v>244</v>
      </c>
      <c r="C170" s="90" t="s">
        <v>570</v>
      </c>
      <c r="D170" s="90" t="s">
        <v>570</v>
      </c>
      <c r="E170" s="90" t="s">
        <v>570</v>
      </c>
      <c r="F170" t="s">
        <v>570</v>
      </c>
    </row>
    <row r="171" spans="1:6">
      <c r="A171" s="53" t="str">
        <f ca="1">CELL("address",'Order form'!Q67)</f>
        <v>'[of fre.xlsx]Order form'!$Q$67</v>
      </c>
      <c r="B171" s="55" t="s">
        <v>244</v>
      </c>
      <c r="C171" s="90" t="s">
        <v>572</v>
      </c>
      <c r="D171" s="90" t="s">
        <v>677</v>
      </c>
      <c r="E171" s="90" t="s">
        <v>675</v>
      </c>
      <c r="F171" t="s">
        <v>878</v>
      </c>
    </row>
    <row r="172" spans="1:6">
      <c r="A172" s="53" t="str">
        <f ca="1">CELL("address",'Order form'!Q67)</f>
        <v>'[of fre.xlsx]Order form'!$Q$67</v>
      </c>
      <c r="B172" s="55" t="s">
        <v>244</v>
      </c>
      <c r="C172" s="90" t="s">
        <v>686</v>
      </c>
      <c r="D172" s="90" t="s">
        <v>681</v>
      </c>
      <c r="E172" s="90" t="s">
        <v>680</v>
      </c>
      <c r="F172" t="s">
        <v>903</v>
      </c>
    </row>
    <row r="173" spans="1:6">
      <c r="A173" s="53" t="str">
        <f ca="1">CELL("address",'Order form'!Q67)</f>
        <v>'[of fre.xlsx]Order form'!$Q$67</v>
      </c>
      <c r="B173" s="55" t="s">
        <v>244</v>
      </c>
      <c r="C173" s="194" t="s">
        <v>791</v>
      </c>
      <c r="D173" s="194" t="s">
        <v>790</v>
      </c>
      <c r="E173" s="194" t="s">
        <v>792</v>
      </c>
      <c r="F173" t="s">
        <v>791</v>
      </c>
    </row>
    <row r="174" spans="1:6">
      <c r="A174" s="53" t="str">
        <f ca="1">CELL("address",'Order form'!Q67)</f>
        <v>'[of fre.xlsx]Order form'!$Q$67</v>
      </c>
      <c r="B174" s="55" t="s">
        <v>244</v>
      </c>
      <c r="C174" s="90" t="s">
        <v>571</v>
      </c>
      <c r="D174" s="90" t="s">
        <v>655</v>
      </c>
      <c r="E174" s="90" t="s">
        <v>656</v>
      </c>
      <c r="F174" t="s">
        <v>877</v>
      </c>
    </row>
    <row r="175" spans="1:6">
      <c r="A175" s="53" t="str">
        <f ca="1">CELL("address",'Order form'!Q67)</f>
        <v>'[of fre.xlsx]Order form'!$Q$67</v>
      </c>
      <c r="B175" s="55" t="s">
        <v>244</v>
      </c>
      <c r="C175" s="196" t="s">
        <v>931</v>
      </c>
      <c r="D175" s="196" t="s">
        <v>932</v>
      </c>
      <c r="E175" s="196" t="s">
        <v>933</v>
      </c>
      <c r="F175" s="197" t="s">
        <v>934</v>
      </c>
    </row>
    <row r="176" spans="1:6">
      <c r="A176" s="53" t="str">
        <f ca="1">CELL("address",'Order form'!Q68)</f>
        <v>'[of fre.xlsx]Order form'!$Q$68</v>
      </c>
      <c r="B176" s="55" t="s">
        <v>244</v>
      </c>
      <c r="C176" s="90" t="s">
        <v>568</v>
      </c>
      <c r="D176" s="90" t="s">
        <v>568</v>
      </c>
      <c r="E176" s="90" t="s">
        <v>568</v>
      </c>
      <c r="F176" t="s">
        <v>568</v>
      </c>
    </row>
    <row r="177" spans="1:6">
      <c r="A177" s="53" t="str">
        <f ca="1">CELL("address",'Order form'!Q68)</f>
        <v>'[of fre.xlsx]Order form'!$Q$68</v>
      </c>
      <c r="B177" s="55" t="s">
        <v>244</v>
      </c>
      <c r="C177" s="90" t="s">
        <v>106</v>
      </c>
      <c r="D177" s="90" t="s">
        <v>158</v>
      </c>
      <c r="E177" s="90" t="s">
        <v>106</v>
      </c>
      <c r="F177" t="s">
        <v>874</v>
      </c>
    </row>
    <row r="178" spans="1:6">
      <c r="A178" s="53" t="str">
        <f ca="1">CELL("address",'Order form'!Q68)</f>
        <v>'[of fre.xlsx]Order form'!$Q$68</v>
      </c>
      <c r="B178" s="55" t="s">
        <v>244</v>
      </c>
      <c r="C178" s="90" t="s">
        <v>570</v>
      </c>
      <c r="D178" s="90" t="s">
        <v>570</v>
      </c>
      <c r="E178" s="90" t="s">
        <v>570</v>
      </c>
      <c r="F178" t="s">
        <v>570</v>
      </c>
    </row>
    <row r="179" spans="1:6">
      <c r="A179" s="53" t="str">
        <f ca="1">CELL("address",'Order form'!Q68)</f>
        <v>'[of fre.xlsx]Order form'!$Q$68</v>
      </c>
      <c r="B179" s="55" t="s">
        <v>244</v>
      </c>
      <c r="C179" s="90" t="s">
        <v>572</v>
      </c>
      <c r="D179" s="90" t="s">
        <v>677</v>
      </c>
      <c r="E179" s="90" t="s">
        <v>675</v>
      </c>
      <c r="F179" t="s">
        <v>878</v>
      </c>
    </row>
    <row r="180" spans="1:6">
      <c r="A180" s="53" t="str">
        <f ca="1">CELL("address",'Order form'!Q68)</f>
        <v>'[of fre.xlsx]Order form'!$Q$68</v>
      </c>
      <c r="B180" s="55" t="s">
        <v>244</v>
      </c>
      <c r="C180" s="90" t="s">
        <v>687</v>
      </c>
      <c r="D180" s="90" t="s">
        <v>678</v>
      </c>
      <c r="E180" s="90" t="s">
        <v>679</v>
      </c>
      <c r="F180" t="s">
        <v>687</v>
      </c>
    </row>
    <row r="181" spans="1:6">
      <c r="A181" s="53" t="str">
        <f ca="1">CELL("address",'Order form'!Q68)</f>
        <v>'[of fre.xlsx]Order form'!$Q$68</v>
      </c>
      <c r="B181" s="55" t="s">
        <v>244</v>
      </c>
      <c r="C181" s="193" t="s">
        <v>791</v>
      </c>
      <c r="D181" s="193" t="s">
        <v>790</v>
      </c>
      <c r="E181" s="193" t="s">
        <v>792</v>
      </c>
      <c r="F181" t="s">
        <v>791</v>
      </c>
    </row>
    <row r="182" spans="1:6">
      <c r="A182" s="53" t="str">
        <f ca="1">CELL("address",'Order form'!Q68)</f>
        <v>'[of fre.xlsx]Order form'!$Q$68</v>
      </c>
      <c r="B182" s="55" t="s">
        <v>244</v>
      </c>
      <c r="C182" s="90" t="s">
        <v>571</v>
      </c>
      <c r="D182" s="90" t="s">
        <v>655</v>
      </c>
      <c r="E182" s="90" t="s">
        <v>656</v>
      </c>
      <c r="F182" t="s">
        <v>877</v>
      </c>
    </row>
    <row r="183" spans="1:6">
      <c r="A183" s="53" t="str">
        <f ca="1">CELL("address",'Order form'!Q68)</f>
        <v>'[of fre.xlsx]Order form'!$Q$68</v>
      </c>
      <c r="B183" s="55" t="s">
        <v>244</v>
      </c>
      <c r="C183" s="196" t="s">
        <v>931</v>
      </c>
      <c r="D183" s="196" t="s">
        <v>932</v>
      </c>
      <c r="E183" s="196" t="s">
        <v>933</v>
      </c>
      <c r="F183" s="197" t="s">
        <v>934</v>
      </c>
    </row>
    <row r="184" spans="1:6">
      <c r="A184" s="53" t="str">
        <f ca="1">CELL("address",'Order form'!B70)</f>
        <v>'[of fre.xlsx]Order form'!$B$70</v>
      </c>
      <c r="B184" s="55" t="s">
        <v>216</v>
      </c>
      <c r="C184" s="90" t="s">
        <v>12</v>
      </c>
      <c r="D184" s="54" t="s">
        <v>181</v>
      </c>
      <c r="E184" s="56" t="s">
        <v>468</v>
      </c>
      <c r="F184" t="s">
        <v>879</v>
      </c>
    </row>
    <row r="185" spans="1:6">
      <c r="A185" s="53" t="str">
        <f ca="1">CELL("address",'Order form'!B71)</f>
        <v>'[of fre.xlsx]Order form'!$B$71</v>
      </c>
      <c r="B185" s="55" t="s">
        <v>216</v>
      </c>
      <c r="C185" s="90" t="s">
        <v>14</v>
      </c>
      <c r="D185" s="54" t="s">
        <v>182</v>
      </c>
      <c r="E185" s="56" t="s">
        <v>469</v>
      </c>
      <c r="F185" t="s">
        <v>904</v>
      </c>
    </row>
    <row r="186" spans="1:6">
      <c r="A186" s="53" t="str">
        <f ca="1">CELL("address",'Order form'!B72)</f>
        <v>'[of fre.xlsx]Order form'!$B$72</v>
      </c>
      <c r="B186" s="55" t="s">
        <v>216</v>
      </c>
      <c r="C186" s="90" t="s">
        <v>573</v>
      </c>
      <c r="D186" s="90" t="s">
        <v>576</v>
      </c>
      <c r="E186" s="56" t="s">
        <v>657</v>
      </c>
      <c r="F186" t="s">
        <v>880</v>
      </c>
    </row>
    <row r="187" spans="1:6">
      <c r="A187" s="53" t="str">
        <f ca="1">CELL("address",'Order form'!B73)</f>
        <v>'[of fre.xlsx]Order form'!$B$73</v>
      </c>
      <c r="B187" s="55" t="s">
        <v>216</v>
      </c>
      <c r="C187" s="90" t="s">
        <v>574</v>
      </c>
      <c r="D187" s="90" t="s">
        <v>577</v>
      </c>
      <c r="E187" s="56" t="s">
        <v>658</v>
      </c>
      <c r="F187" t="s">
        <v>905</v>
      </c>
    </row>
    <row r="188" spans="1:6">
      <c r="A188" s="53" t="str">
        <f ca="1">CELL("address",'Order form'!B74)</f>
        <v>'[of fre.xlsx]Order form'!$B$74</v>
      </c>
      <c r="B188" s="55" t="s">
        <v>216</v>
      </c>
      <c r="C188" s="90" t="s">
        <v>575</v>
      </c>
      <c r="D188" s="90" t="s">
        <v>575</v>
      </c>
      <c r="E188" s="90" t="s">
        <v>575</v>
      </c>
      <c r="F188" t="s">
        <v>881</v>
      </c>
    </row>
    <row r="189" spans="1:6">
      <c r="A189" s="53" t="str">
        <f ca="1">CELL("address",'Order form'!Q71)</f>
        <v>'[of fre.xlsx]Order form'!$Q$71</v>
      </c>
      <c r="B189" s="55" t="s">
        <v>244</v>
      </c>
      <c r="C189" s="90" t="s">
        <v>578</v>
      </c>
      <c r="D189" s="90" t="s">
        <v>185</v>
      </c>
      <c r="E189" s="56" t="s">
        <v>659</v>
      </c>
      <c r="F189" t="s">
        <v>906</v>
      </c>
    </row>
    <row r="190" spans="1:6">
      <c r="A190" s="53" t="str">
        <f ca="1">CELL("address",'Order form'!Q71)</f>
        <v>'[of fre.xlsx]Order form'!$Q$71</v>
      </c>
      <c r="B190" s="55" t="s">
        <v>244</v>
      </c>
      <c r="C190" s="90" t="s">
        <v>579</v>
      </c>
      <c r="D190" s="90" t="s">
        <v>581</v>
      </c>
      <c r="E190" s="56" t="s">
        <v>660</v>
      </c>
      <c r="F190" t="s">
        <v>907</v>
      </c>
    </row>
    <row r="191" spans="1:6">
      <c r="A191" s="53" t="str">
        <f ca="1">CELL("address",'Order form'!Q71)</f>
        <v>'[of fre.xlsx]Order form'!$Q$71</v>
      </c>
      <c r="B191" s="55" t="s">
        <v>244</v>
      </c>
      <c r="C191" s="90" t="s">
        <v>580</v>
      </c>
      <c r="D191" s="90" t="s">
        <v>582</v>
      </c>
      <c r="E191" s="56" t="s">
        <v>661</v>
      </c>
      <c r="F191" t="s">
        <v>908</v>
      </c>
    </row>
    <row r="192" spans="1:6">
      <c r="A192" s="53" t="str">
        <f ca="1">CELL("address",'Order form'!Q72)</f>
        <v>'[of fre.xlsx]Order form'!$Q$72</v>
      </c>
      <c r="B192" s="55" t="s">
        <v>244</v>
      </c>
      <c r="C192" s="90" t="s">
        <v>568</v>
      </c>
      <c r="D192" s="90" t="s">
        <v>568</v>
      </c>
      <c r="E192" s="56" t="s">
        <v>568</v>
      </c>
      <c r="F192" t="s">
        <v>568</v>
      </c>
    </row>
    <row r="193" spans="1:6">
      <c r="A193" s="53" t="str">
        <f ca="1">CELL("address",'Order form'!Q72)</f>
        <v>'[of fre.xlsx]Order form'!$Q$72</v>
      </c>
      <c r="B193" s="55" t="s">
        <v>244</v>
      </c>
      <c r="C193" s="90" t="s">
        <v>583</v>
      </c>
      <c r="D193" s="90" t="s">
        <v>662</v>
      </c>
      <c r="E193" s="56" t="s">
        <v>665</v>
      </c>
      <c r="F193" t="s">
        <v>909</v>
      </c>
    </row>
    <row r="194" spans="1:6">
      <c r="A194" s="53" t="str">
        <f ca="1">CELL("address",'Order form'!Q72)</f>
        <v>'[of fre.xlsx]Order form'!$Q$72</v>
      </c>
      <c r="B194" s="55" t="s">
        <v>244</v>
      </c>
      <c r="C194" s="90" t="s">
        <v>584</v>
      </c>
      <c r="D194" s="90" t="s">
        <v>664</v>
      </c>
      <c r="E194" s="56" t="s">
        <v>666</v>
      </c>
      <c r="F194" t="s">
        <v>910</v>
      </c>
    </row>
    <row r="195" spans="1:6">
      <c r="A195" s="53" t="str">
        <f ca="1">CELL("address",'Order form'!Q72)</f>
        <v>'[of fre.xlsx]Order form'!$Q$72</v>
      </c>
      <c r="B195" s="55" t="s">
        <v>244</v>
      </c>
      <c r="C195" s="54" t="s">
        <v>585</v>
      </c>
      <c r="D195" s="90" t="s">
        <v>663</v>
      </c>
      <c r="E195" s="56" t="s">
        <v>667</v>
      </c>
      <c r="F195" t="s">
        <v>925</v>
      </c>
    </row>
    <row r="196" spans="1:6">
      <c r="A196" s="53" t="str">
        <f ca="1">CELL("address",'Order form'!Q73)</f>
        <v>'[of fre.xlsx]Order form'!$Q$73</v>
      </c>
      <c r="B196" s="55" t="s">
        <v>244</v>
      </c>
      <c r="C196" s="90" t="s">
        <v>568</v>
      </c>
      <c r="D196" s="90" t="s">
        <v>568</v>
      </c>
      <c r="E196" s="56" t="s">
        <v>568</v>
      </c>
      <c r="F196" t="s">
        <v>568</v>
      </c>
    </row>
    <row r="197" spans="1:6">
      <c r="A197" s="53" t="str">
        <f ca="1">CELL("address",'Order form'!Q73)</f>
        <v>'[of fre.xlsx]Order form'!$Q$73</v>
      </c>
      <c r="B197" s="55" t="s">
        <v>244</v>
      </c>
      <c r="C197" s="90" t="s">
        <v>126</v>
      </c>
      <c r="D197" s="90" t="s">
        <v>200</v>
      </c>
      <c r="E197" s="56" t="s">
        <v>412</v>
      </c>
      <c r="F197" t="s">
        <v>834</v>
      </c>
    </row>
    <row r="198" spans="1:6">
      <c r="A198" s="53" t="str">
        <f ca="1">CELL("address",'Order form'!Q73)</f>
        <v>'[of fre.xlsx]Order form'!$Q$73</v>
      </c>
      <c r="B198" s="55" t="s">
        <v>244</v>
      </c>
      <c r="C198" s="90" t="s">
        <v>125</v>
      </c>
      <c r="D198" s="90" t="s">
        <v>201</v>
      </c>
      <c r="E198" s="56" t="s">
        <v>413</v>
      </c>
      <c r="F198" t="s">
        <v>125</v>
      </c>
    </row>
    <row r="199" spans="1:6">
      <c r="A199" s="53" t="str">
        <f ca="1">CELL("address",'Order form'!Q74)</f>
        <v>'[of fre.xlsx]Order form'!$Q$74</v>
      </c>
      <c r="B199" s="55" t="s">
        <v>244</v>
      </c>
      <c r="C199" s="90" t="s">
        <v>586</v>
      </c>
      <c r="D199" s="90" t="s">
        <v>668</v>
      </c>
      <c r="E199" s="90" t="s">
        <v>586</v>
      </c>
      <c r="F199" t="s">
        <v>882</v>
      </c>
    </row>
    <row r="200" spans="1:6">
      <c r="A200" s="53" t="str">
        <f ca="1">CELL("address",'Order form'!Q74)</f>
        <v>'[of fre.xlsx]Order form'!$Q$74</v>
      </c>
      <c r="B200" s="55" t="s">
        <v>244</v>
      </c>
      <c r="C200" s="90" t="s">
        <v>587</v>
      </c>
      <c r="D200" s="90" t="s">
        <v>669</v>
      </c>
      <c r="E200" s="90" t="s">
        <v>587</v>
      </c>
      <c r="F200" t="s">
        <v>883</v>
      </c>
    </row>
    <row r="201" spans="1:6">
      <c r="A201" s="53" t="str">
        <f ca="1">CELL("address",'Order form'!Q74)</f>
        <v>'[of fre.xlsx]Order form'!$Q$74</v>
      </c>
      <c r="B201" s="55" t="s">
        <v>244</v>
      </c>
      <c r="C201" s="90" t="s">
        <v>588</v>
      </c>
      <c r="D201" s="90" t="s">
        <v>670</v>
      </c>
      <c r="E201" s="90" t="s">
        <v>588</v>
      </c>
      <c r="F201" t="s">
        <v>884</v>
      </c>
    </row>
    <row r="202" spans="1:6">
      <c r="A202" s="53" t="str">
        <f ca="1">CELL("address",'Order form'!Q74)</f>
        <v>'[of fre.xlsx]Order form'!$Q$74</v>
      </c>
      <c r="B202" s="55" t="s">
        <v>244</v>
      </c>
      <c r="C202" s="90" t="s">
        <v>589</v>
      </c>
      <c r="D202" s="90" t="s">
        <v>671</v>
      </c>
      <c r="E202" s="90" t="s">
        <v>589</v>
      </c>
      <c r="F202" t="s">
        <v>885</v>
      </c>
    </row>
    <row r="203" spans="1:6">
      <c r="A203" s="53"/>
      <c r="B203" s="55"/>
      <c r="C203" s="54"/>
      <c r="D203" s="54"/>
      <c r="E203" s="56"/>
    </row>
    <row r="204" spans="1:6">
      <c r="A204" s="53" t="str">
        <f ca="1">CELL("address",'Order form'!B79)</f>
        <v>'[of fre.xlsx]Order form'!$B$79</v>
      </c>
      <c r="B204" s="55" t="s">
        <v>216</v>
      </c>
      <c r="C204" s="54" t="s">
        <v>13</v>
      </c>
      <c r="D204" s="54" t="s">
        <v>186</v>
      </c>
      <c r="E204" s="56" t="s">
        <v>470</v>
      </c>
      <c r="F204" t="s">
        <v>886</v>
      </c>
    </row>
    <row r="205" spans="1:6">
      <c r="A205" s="53" t="str">
        <f ca="1">CELL("address",'Order form'!B88)</f>
        <v>'[of fre.xlsx]Order form'!$B$88</v>
      </c>
      <c r="B205" s="55" t="s">
        <v>216</v>
      </c>
      <c r="C205" s="54" t="s">
        <v>57</v>
      </c>
      <c r="D205" s="86" t="s">
        <v>479</v>
      </c>
      <c r="E205" s="56" t="s">
        <v>471</v>
      </c>
      <c r="F205" t="s">
        <v>887</v>
      </c>
    </row>
    <row r="206" spans="1:6">
      <c r="A206" s="53" t="str">
        <f ca="1">CELL("address",'Order form'!V88)</f>
        <v>'[of fre.xlsx]Order form'!$V$88</v>
      </c>
      <c r="B206" s="55" t="s">
        <v>216</v>
      </c>
      <c r="C206" s="54" t="s">
        <v>58</v>
      </c>
      <c r="D206" s="90" t="s">
        <v>590</v>
      </c>
      <c r="E206" s="56" t="s">
        <v>472</v>
      </c>
      <c r="F206" t="s">
        <v>888</v>
      </c>
    </row>
    <row r="207" spans="1:6">
      <c r="A207" s="53" t="str">
        <f ca="1">CELL("address",'Order form'!H88)</f>
        <v>'[of fre.xlsx]Order form'!$H$88</v>
      </c>
      <c r="B207" s="55" t="s">
        <v>216</v>
      </c>
      <c r="C207" s="54" t="s">
        <v>455</v>
      </c>
      <c r="D207" s="54" t="s">
        <v>456</v>
      </c>
      <c r="E207" s="86" t="s">
        <v>478</v>
      </c>
      <c r="F207" t="s">
        <v>889</v>
      </c>
    </row>
    <row r="208" spans="1:6">
      <c r="A208" s="53" t="str">
        <f ca="1">CELL("address",'Order form'!AM65)</f>
        <v>'[of fre.xlsx]Order form'!$AM$65</v>
      </c>
      <c r="B208" s="53" t="s">
        <v>308</v>
      </c>
      <c r="C208" s="198" t="s">
        <v>935</v>
      </c>
      <c r="D208" s="195" t="s">
        <v>919</v>
      </c>
      <c r="E208" s="195" t="s">
        <v>920</v>
      </c>
      <c r="F208" s="195" t="s">
        <v>921</v>
      </c>
    </row>
    <row r="209" spans="1:6">
      <c r="A209" s="53" t="str">
        <f ca="1">CELL("address",'Order form'!AM66)</f>
        <v>'[of fre.xlsx]Order form'!$AM$66</v>
      </c>
      <c r="B209" s="53" t="s">
        <v>308</v>
      </c>
      <c r="C209" s="198" t="s">
        <v>935</v>
      </c>
      <c r="D209" s="195" t="s">
        <v>919</v>
      </c>
      <c r="E209" s="195" t="s">
        <v>920</v>
      </c>
      <c r="F209" s="195" t="s">
        <v>921</v>
      </c>
    </row>
    <row r="210" spans="1:6">
      <c r="A210" s="53" t="str">
        <f ca="1">CELL("address",'Order form'!AM67)</f>
        <v>'[of fre.xlsx]Order form'!$AM$67</v>
      </c>
      <c r="B210" s="53" t="s">
        <v>308</v>
      </c>
      <c r="C210" s="198" t="s">
        <v>935</v>
      </c>
      <c r="D210" s="195" t="s">
        <v>919</v>
      </c>
      <c r="E210" s="195" t="s">
        <v>920</v>
      </c>
      <c r="F210" s="195" t="s">
        <v>921</v>
      </c>
    </row>
    <row r="211" spans="1:6">
      <c r="A211" s="53" t="str">
        <f ca="1">CELL("address",'Order form'!AM68)</f>
        <v>'[of fre.xlsx]Order form'!$AM$68</v>
      </c>
      <c r="B211" s="53" t="s">
        <v>308</v>
      </c>
      <c r="C211" s="198" t="s">
        <v>935</v>
      </c>
      <c r="D211" s="195" t="s">
        <v>919</v>
      </c>
      <c r="E211" s="195" t="s">
        <v>920</v>
      </c>
      <c r="F211" s="195" t="s">
        <v>921</v>
      </c>
    </row>
  </sheetData>
  <autoFilter ref="A1:E20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64"/>
  <sheetViews>
    <sheetView topLeftCell="A124" workbookViewId="0">
      <selection activeCell="D164" sqref="D164"/>
    </sheetView>
  </sheetViews>
  <sheetFormatPr defaultColWidth="9.140625" defaultRowHeight="15"/>
  <sheetData>
    <row r="1" spans="1:5">
      <c r="A1" s="53" t="s">
        <v>213</v>
      </c>
      <c r="B1" s="53" t="s">
        <v>214</v>
      </c>
      <c r="C1" s="54" t="s">
        <v>118</v>
      </c>
      <c r="D1" s="54" t="s">
        <v>132</v>
      </c>
      <c r="E1" s="54" t="s">
        <v>215</v>
      </c>
    </row>
    <row r="2" spans="1:5">
      <c r="A2" s="55" t="s">
        <v>295</v>
      </c>
      <c r="B2" s="55" t="s">
        <v>216</v>
      </c>
      <c r="C2" s="56" t="s">
        <v>99</v>
      </c>
      <c r="D2" s="56" t="s">
        <v>134</v>
      </c>
      <c r="E2" s="56"/>
    </row>
    <row r="3" spans="1:5">
      <c r="A3" s="53" t="s">
        <v>269</v>
      </c>
      <c r="B3" s="53" t="s">
        <v>216</v>
      </c>
      <c r="C3" s="56" t="s">
        <v>36</v>
      </c>
      <c r="D3" s="56" t="s">
        <v>135</v>
      </c>
      <c r="E3" s="56" t="s">
        <v>217</v>
      </c>
    </row>
    <row r="4" spans="1:5">
      <c r="A4" s="53" t="s">
        <v>270</v>
      </c>
      <c r="B4" s="53" t="s">
        <v>216</v>
      </c>
      <c r="C4" s="54" t="s">
        <v>218</v>
      </c>
      <c r="D4" s="54" t="s">
        <v>220</v>
      </c>
      <c r="E4" s="54" t="s">
        <v>219</v>
      </c>
    </row>
    <row r="5" spans="1:5">
      <c r="A5" s="53" t="s">
        <v>271</v>
      </c>
      <c r="B5" s="53" t="s">
        <v>216</v>
      </c>
      <c r="C5" s="56" t="s">
        <v>131</v>
      </c>
      <c r="D5" s="56" t="s">
        <v>133</v>
      </c>
      <c r="E5" s="56" t="s">
        <v>221</v>
      </c>
    </row>
    <row r="6" spans="1:5">
      <c r="A6" s="53" t="s">
        <v>274</v>
      </c>
      <c r="B6" s="53" t="s">
        <v>216</v>
      </c>
      <c r="C6" s="56" t="s">
        <v>2</v>
      </c>
      <c r="D6" s="56" t="s">
        <v>136</v>
      </c>
      <c r="E6" s="56" t="s">
        <v>222</v>
      </c>
    </row>
    <row r="7" spans="1:5">
      <c r="A7" s="53" t="s">
        <v>272</v>
      </c>
      <c r="B7" s="53" t="s">
        <v>216</v>
      </c>
      <c r="C7" s="56" t="s">
        <v>37</v>
      </c>
      <c r="D7" s="56" t="s">
        <v>37</v>
      </c>
      <c r="E7" s="56" t="s">
        <v>223</v>
      </c>
    </row>
    <row r="8" spans="1:5">
      <c r="A8" s="53" t="s">
        <v>273</v>
      </c>
      <c r="B8" s="53" t="s">
        <v>216</v>
      </c>
      <c r="C8" s="54" t="s">
        <v>224</v>
      </c>
      <c r="D8" s="54" t="s">
        <v>226</v>
      </c>
      <c r="E8" s="54" t="s">
        <v>225</v>
      </c>
    </row>
    <row r="9" spans="1:5">
      <c r="A9" s="53" t="s">
        <v>275</v>
      </c>
      <c r="B9" s="53" t="s">
        <v>216</v>
      </c>
      <c r="C9" s="54" t="s">
        <v>227</v>
      </c>
      <c r="D9" s="54" t="s">
        <v>229</v>
      </c>
      <c r="E9" s="54" t="s">
        <v>228</v>
      </c>
    </row>
    <row r="10" spans="1:5">
      <c r="A10" s="53" t="s">
        <v>276</v>
      </c>
      <c r="B10" s="53" t="s">
        <v>216</v>
      </c>
      <c r="C10" s="56" t="s">
        <v>3</v>
      </c>
      <c r="D10" s="56" t="s">
        <v>137</v>
      </c>
      <c r="E10" s="56" t="s">
        <v>230</v>
      </c>
    </row>
    <row r="11" spans="1:5">
      <c r="A11" s="53" t="s">
        <v>277</v>
      </c>
      <c r="B11" s="53" t="s">
        <v>216</v>
      </c>
      <c r="C11" s="56" t="s">
        <v>3</v>
      </c>
      <c r="D11" s="56" t="s">
        <v>137</v>
      </c>
      <c r="E11" s="56" t="s">
        <v>230</v>
      </c>
    </row>
    <row r="12" spans="1:5">
      <c r="A12" s="53" t="s">
        <v>278</v>
      </c>
      <c r="B12" s="53" t="s">
        <v>216</v>
      </c>
      <c r="C12" s="54" t="s">
        <v>231</v>
      </c>
      <c r="D12" s="54" t="s">
        <v>233</v>
      </c>
      <c r="E12" s="54" t="s">
        <v>232</v>
      </c>
    </row>
    <row r="13" spans="1:5">
      <c r="A13" s="53" t="s">
        <v>279</v>
      </c>
      <c r="B13" s="53" t="s">
        <v>216</v>
      </c>
      <c r="C13" s="54" t="s">
        <v>231</v>
      </c>
      <c r="D13" s="54" t="s">
        <v>233</v>
      </c>
      <c r="E13" s="54" t="s">
        <v>232</v>
      </c>
    </row>
    <row r="14" spans="1:5">
      <c r="A14" s="53" t="s">
        <v>280</v>
      </c>
      <c r="B14" s="53" t="s">
        <v>216</v>
      </c>
      <c r="C14" s="54" t="s">
        <v>234</v>
      </c>
      <c r="D14" s="54" t="s">
        <v>236</v>
      </c>
      <c r="E14" s="54" t="s">
        <v>235</v>
      </c>
    </row>
    <row r="15" spans="1:5">
      <c r="A15" s="53" t="s">
        <v>281</v>
      </c>
      <c r="B15" s="53" t="s">
        <v>216</v>
      </c>
      <c r="C15" s="54" t="s">
        <v>234</v>
      </c>
      <c r="D15" s="54" t="s">
        <v>236</v>
      </c>
      <c r="E15" s="54" t="s">
        <v>235</v>
      </c>
    </row>
    <row r="16" spans="1:5">
      <c r="A16" s="53" t="s">
        <v>282</v>
      </c>
      <c r="B16" s="53" t="s">
        <v>216</v>
      </c>
      <c r="C16" s="54" t="s">
        <v>237</v>
      </c>
      <c r="D16" s="54" t="s">
        <v>239</v>
      </c>
      <c r="E16" s="54" t="s">
        <v>238</v>
      </c>
    </row>
    <row r="17" spans="1:5">
      <c r="A17" s="53" t="s">
        <v>283</v>
      </c>
      <c r="B17" s="53" t="s">
        <v>216</v>
      </c>
      <c r="C17" s="54" t="s">
        <v>237</v>
      </c>
      <c r="D17" s="54" t="s">
        <v>239</v>
      </c>
      <c r="E17" s="54" t="s">
        <v>238</v>
      </c>
    </row>
    <row r="18" spans="1:5">
      <c r="A18" s="53" t="s">
        <v>284</v>
      </c>
      <c r="B18" s="53" t="s">
        <v>216</v>
      </c>
      <c r="C18" s="54" t="s">
        <v>240</v>
      </c>
      <c r="D18" s="54" t="s">
        <v>242</v>
      </c>
      <c r="E18" s="54" t="s">
        <v>241</v>
      </c>
    </row>
    <row r="19" spans="1:5">
      <c r="A19" s="53" t="s">
        <v>285</v>
      </c>
      <c r="B19" s="53" t="s">
        <v>216</v>
      </c>
      <c r="C19" s="54" t="s">
        <v>240</v>
      </c>
      <c r="D19" s="54" t="s">
        <v>242</v>
      </c>
      <c r="E19" s="54" t="s">
        <v>241</v>
      </c>
    </row>
    <row r="20" spans="1:5">
      <c r="A20" s="55" t="s">
        <v>296</v>
      </c>
      <c r="B20" s="53" t="s">
        <v>216</v>
      </c>
      <c r="C20" s="54" t="s">
        <v>111</v>
      </c>
      <c r="D20" s="56" t="s">
        <v>141</v>
      </c>
      <c r="E20" s="54"/>
    </row>
    <row r="21" spans="1:5">
      <c r="A21" s="53" t="s">
        <v>286</v>
      </c>
      <c r="B21" s="53" t="s">
        <v>216</v>
      </c>
      <c r="C21" s="54" t="s">
        <v>28</v>
      </c>
      <c r="D21" s="54" t="s">
        <v>142</v>
      </c>
      <c r="E21" s="54" t="s">
        <v>243</v>
      </c>
    </row>
    <row r="22" spans="1:5">
      <c r="A22" s="55" t="s">
        <v>297</v>
      </c>
      <c r="B22" s="53" t="s">
        <v>216</v>
      </c>
      <c r="C22" s="54" t="s">
        <v>267</v>
      </c>
      <c r="D22" s="54" t="s">
        <v>268</v>
      </c>
      <c r="E22" s="54"/>
    </row>
    <row r="23" spans="1:5">
      <c r="A23" s="55" t="s">
        <v>298</v>
      </c>
      <c r="B23" s="53" t="s">
        <v>216</v>
      </c>
      <c r="C23" s="56" t="s">
        <v>39</v>
      </c>
      <c r="D23" s="54" t="s">
        <v>138</v>
      </c>
      <c r="E23" s="56"/>
    </row>
    <row r="24" spans="1:5">
      <c r="A24" s="55" t="s">
        <v>299</v>
      </c>
      <c r="B24" s="53" t="s">
        <v>216</v>
      </c>
      <c r="C24" s="56" t="s">
        <v>17</v>
      </c>
      <c r="D24" s="56" t="s">
        <v>139</v>
      </c>
      <c r="E24" s="56"/>
    </row>
    <row r="25" spans="1:5">
      <c r="A25" s="55" t="s">
        <v>300</v>
      </c>
      <c r="B25" s="53" t="s">
        <v>216</v>
      </c>
      <c r="C25" s="56" t="s">
        <v>40</v>
      </c>
      <c r="D25" s="56" t="s">
        <v>140</v>
      </c>
      <c r="E25" s="56"/>
    </row>
    <row r="26" spans="1:5">
      <c r="A26" s="53" t="s">
        <v>289</v>
      </c>
      <c r="B26" s="53" t="s">
        <v>216</v>
      </c>
      <c r="C26" s="54" t="s">
        <v>32</v>
      </c>
      <c r="D26" s="54" t="s">
        <v>143</v>
      </c>
      <c r="E26" s="54" t="s">
        <v>254</v>
      </c>
    </row>
    <row r="27" spans="1:5">
      <c r="A27" s="53" t="s">
        <v>290</v>
      </c>
      <c r="B27" s="53" t="s">
        <v>216</v>
      </c>
      <c r="C27" s="54" t="s">
        <v>29</v>
      </c>
      <c r="D27" s="54" t="s">
        <v>144</v>
      </c>
      <c r="E27" s="54" t="s">
        <v>255</v>
      </c>
    </row>
    <row r="28" spans="1:5">
      <c r="A28" s="53" t="s">
        <v>291</v>
      </c>
      <c r="B28" s="53" t="s">
        <v>216</v>
      </c>
      <c r="C28" s="54" t="s">
        <v>30</v>
      </c>
      <c r="D28" s="54" t="s">
        <v>145</v>
      </c>
      <c r="E28" s="54" t="s">
        <v>256</v>
      </c>
    </row>
    <row r="29" spans="1:5">
      <c r="A29" s="53" t="s">
        <v>293</v>
      </c>
      <c r="B29" s="53" t="s">
        <v>216</v>
      </c>
      <c r="C29" s="54" t="s">
        <v>50</v>
      </c>
      <c r="D29" s="54" t="s">
        <v>146</v>
      </c>
      <c r="E29" s="54" t="s">
        <v>265</v>
      </c>
    </row>
    <row r="30" spans="1:5">
      <c r="A30" s="53" t="s">
        <v>293</v>
      </c>
      <c r="B30" s="53" t="s">
        <v>216</v>
      </c>
      <c r="C30" s="57" t="s">
        <v>51</v>
      </c>
      <c r="D30" s="57" t="s">
        <v>301</v>
      </c>
      <c r="E30" s="57" t="s">
        <v>302</v>
      </c>
    </row>
    <row r="31" spans="1:5">
      <c r="A31" s="53" t="s">
        <v>294</v>
      </c>
      <c r="B31" s="53" t="s">
        <v>216</v>
      </c>
      <c r="C31" s="54" t="s">
        <v>52</v>
      </c>
      <c r="D31" s="54" t="s">
        <v>147</v>
      </c>
      <c r="E31" s="54" t="s">
        <v>266</v>
      </c>
    </row>
    <row r="32" spans="1:5">
      <c r="A32" s="55" t="s">
        <v>303</v>
      </c>
      <c r="B32" s="53" t="s">
        <v>216</v>
      </c>
      <c r="C32" s="56" t="s">
        <v>53</v>
      </c>
      <c r="D32" s="56" t="s">
        <v>148</v>
      </c>
      <c r="E32" s="56"/>
    </row>
    <row r="33" spans="1:5">
      <c r="A33" s="53" t="s">
        <v>304</v>
      </c>
      <c r="B33" s="53" t="s">
        <v>216</v>
      </c>
      <c r="C33" s="56" t="s">
        <v>31</v>
      </c>
      <c r="D33" s="56" t="s">
        <v>31</v>
      </c>
      <c r="E33" s="56"/>
    </row>
    <row r="34" spans="1:5">
      <c r="A34" s="55" t="s">
        <v>305</v>
      </c>
      <c r="B34" s="53" t="s">
        <v>216</v>
      </c>
      <c r="C34" s="56" t="s">
        <v>34</v>
      </c>
      <c r="D34" s="56" t="s">
        <v>149</v>
      </c>
      <c r="E34" s="56"/>
    </row>
    <row r="35" spans="1:5">
      <c r="A35" s="53" t="s">
        <v>306</v>
      </c>
      <c r="B35" s="53" t="s">
        <v>216</v>
      </c>
      <c r="C35" s="56" t="s">
        <v>90</v>
      </c>
      <c r="D35" s="56" t="s">
        <v>150</v>
      </c>
      <c r="E35" s="56"/>
    </row>
    <row r="36" spans="1:5">
      <c r="A36" s="55" t="s">
        <v>307</v>
      </c>
      <c r="B36" s="55" t="s">
        <v>308</v>
      </c>
      <c r="C36" s="56" t="s">
        <v>309</v>
      </c>
      <c r="D36" s="56" t="s">
        <v>310</v>
      </c>
      <c r="E36" s="56"/>
    </row>
    <row r="37" spans="1:5">
      <c r="A37" s="55" t="s">
        <v>311</v>
      </c>
      <c r="B37" s="55" t="s">
        <v>308</v>
      </c>
      <c r="C37" s="56" t="s">
        <v>312</v>
      </c>
      <c r="D37" s="56" t="s">
        <v>313</v>
      </c>
      <c r="E37" s="56"/>
    </row>
    <row r="38" spans="1:5">
      <c r="A38" s="55" t="s">
        <v>314</v>
      </c>
      <c r="B38" s="55" t="s">
        <v>244</v>
      </c>
      <c r="C38" s="54" t="s">
        <v>119</v>
      </c>
      <c r="D38" s="54" t="s">
        <v>151</v>
      </c>
      <c r="E38" s="54"/>
    </row>
    <row r="39" spans="1:5">
      <c r="A39" s="55" t="s">
        <v>314</v>
      </c>
      <c r="B39" s="55" t="s">
        <v>244</v>
      </c>
      <c r="C39" s="54" t="s">
        <v>189</v>
      </c>
      <c r="D39" s="54" t="s">
        <v>152</v>
      </c>
      <c r="E39" s="54"/>
    </row>
    <row r="40" spans="1:5">
      <c r="A40" s="53" t="s">
        <v>287</v>
      </c>
      <c r="B40" s="53" t="s">
        <v>244</v>
      </c>
      <c r="C40" s="54" t="s">
        <v>190</v>
      </c>
      <c r="D40" s="54" t="s">
        <v>153</v>
      </c>
      <c r="E40" s="54" t="s">
        <v>245</v>
      </c>
    </row>
    <row r="41" spans="1:5">
      <c r="A41" s="53" t="s">
        <v>287</v>
      </c>
      <c r="B41" s="53" t="s">
        <v>244</v>
      </c>
      <c r="C41" s="54" t="s">
        <v>191</v>
      </c>
      <c r="D41" s="54" t="s">
        <v>154</v>
      </c>
      <c r="E41" s="54" t="s">
        <v>246</v>
      </c>
    </row>
    <row r="42" spans="1:5">
      <c r="A42" s="53" t="s">
        <v>288</v>
      </c>
      <c r="B42" s="53" t="s">
        <v>244</v>
      </c>
      <c r="C42" s="54" t="s">
        <v>192</v>
      </c>
      <c r="D42" s="54" t="s">
        <v>155</v>
      </c>
      <c r="E42" s="54" t="s">
        <v>247</v>
      </c>
    </row>
    <row r="43" spans="1:5">
      <c r="A43" s="53" t="s">
        <v>288</v>
      </c>
      <c r="B43" s="53" t="s">
        <v>244</v>
      </c>
      <c r="C43" s="54" t="s">
        <v>248</v>
      </c>
      <c r="D43" s="54" t="s">
        <v>156</v>
      </c>
      <c r="E43" s="54" t="s">
        <v>249</v>
      </c>
    </row>
    <row r="44" spans="1:5">
      <c r="A44" s="53" t="s">
        <v>288</v>
      </c>
      <c r="B44" s="53" t="s">
        <v>244</v>
      </c>
      <c r="C44" s="54" t="s">
        <v>250</v>
      </c>
      <c r="D44" s="54" t="s">
        <v>193</v>
      </c>
      <c r="E44" s="54" t="s">
        <v>251</v>
      </c>
    </row>
    <row r="45" spans="1:5">
      <c r="A45" s="53" t="s">
        <v>288</v>
      </c>
      <c r="B45" s="53" t="s">
        <v>244</v>
      </c>
      <c r="C45" s="54" t="s">
        <v>105</v>
      </c>
      <c r="D45" s="54" t="s">
        <v>105</v>
      </c>
      <c r="E45" s="54" t="s">
        <v>105</v>
      </c>
    </row>
    <row r="46" spans="1:5">
      <c r="A46" s="53" t="s">
        <v>288</v>
      </c>
      <c r="B46" s="53" t="s">
        <v>244</v>
      </c>
      <c r="C46" s="54" t="s">
        <v>120</v>
      </c>
      <c r="D46" s="54" t="s">
        <v>120</v>
      </c>
      <c r="E46" s="54" t="s">
        <v>120</v>
      </c>
    </row>
    <row r="47" spans="1:5">
      <c r="A47" s="53" t="s">
        <v>288</v>
      </c>
      <c r="B47" s="53" t="s">
        <v>244</v>
      </c>
      <c r="C47" s="54" t="s">
        <v>252</v>
      </c>
      <c r="D47" s="54" t="s">
        <v>157</v>
      </c>
      <c r="E47" s="54" t="s">
        <v>253</v>
      </c>
    </row>
    <row r="48" spans="1:5">
      <c r="A48" s="53" t="s">
        <v>292</v>
      </c>
      <c r="B48" s="53" t="s">
        <v>244</v>
      </c>
      <c r="C48" s="54" t="s">
        <v>257</v>
      </c>
      <c r="D48" s="54" t="s">
        <v>194</v>
      </c>
      <c r="E48" s="54" t="s">
        <v>258</v>
      </c>
    </row>
    <row r="49" spans="1:5">
      <c r="A49" s="53" t="s">
        <v>292</v>
      </c>
      <c r="B49" s="53" t="s">
        <v>244</v>
      </c>
      <c r="C49" s="54" t="s">
        <v>259</v>
      </c>
      <c r="D49" s="54" t="s">
        <v>195</v>
      </c>
      <c r="E49" s="54" t="s">
        <v>260</v>
      </c>
    </row>
    <row r="50" spans="1:5">
      <c r="A50" s="53" t="s">
        <v>292</v>
      </c>
      <c r="B50" s="53" t="s">
        <v>244</v>
      </c>
      <c r="C50" s="54" t="s">
        <v>121</v>
      </c>
      <c r="D50" s="54" t="s">
        <v>196</v>
      </c>
      <c r="E50" s="54" t="s">
        <v>261</v>
      </c>
    </row>
    <row r="51" spans="1:5">
      <c r="A51" s="53" t="s">
        <v>292</v>
      </c>
      <c r="B51" s="53" t="s">
        <v>244</v>
      </c>
      <c r="C51" s="54" t="s">
        <v>122</v>
      </c>
      <c r="D51" s="54" t="s">
        <v>197</v>
      </c>
      <c r="E51" s="54" t="s">
        <v>262</v>
      </c>
    </row>
    <row r="52" spans="1:5">
      <c r="A52" s="53" t="s">
        <v>292</v>
      </c>
      <c r="B52" s="53" t="s">
        <v>244</v>
      </c>
      <c r="C52" s="54" t="s">
        <v>263</v>
      </c>
      <c r="D52" s="54" t="s">
        <v>198</v>
      </c>
      <c r="E52" s="54" t="s">
        <v>264</v>
      </c>
    </row>
    <row r="53" spans="1:5">
      <c r="A53" s="55" t="s">
        <v>315</v>
      </c>
      <c r="B53" s="53" t="s">
        <v>244</v>
      </c>
      <c r="C53" s="54" t="s">
        <v>106</v>
      </c>
      <c r="D53" s="54" t="s">
        <v>158</v>
      </c>
      <c r="E53" s="54"/>
    </row>
    <row r="54" spans="1:5">
      <c r="A54" s="55" t="s">
        <v>315</v>
      </c>
      <c r="B54" s="53" t="s">
        <v>244</v>
      </c>
      <c r="C54" s="54" t="s">
        <v>103</v>
      </c>
      <c r="D54" s="54" t="s">
        <v>159</v>
      </c>
      <c r="E54" s="54"/>
    </row>
    <row r="55" spans="1:5">
      <c r="A55" s="55" t="s">
        <v>315</v>
      </c>
      <c r="B55" s="53" t="s">
        <v>244</v>
      </c>
      <c r="C55" s="54" t="s">
        <v>123</v>
      </c>
      <c r="D55" s="54" t="s">
        <v>160</v>
      </c>
      <c r="E55" s="54"/>
    </row>
    <row r="56" spans="1:5">
      <c r="A56" s="55" t="s">
        <v>315</v>
      </c>
      <c r="B56" s="53" t="s">
        <v>244</v>
      </c>
      <c r="C56" s="54" t="s">
        <v>107</v>
      </c>
      <c r="D56" s="54" t="s">
        <v>161</v>
      </c>
      <c r="E56" s="54"/>
    </row>
    <row r="57" spans="1:5">
      <c r="A57" s="53" t="s">
        <v>316</v>
      </c>
      <c r="B57" s="53" t="s">
        <v>216</v>
      </c>
      <c r="C57" s="54" t="s">
        <v>67</v>
      </c>
      <c r="D57" s="54" t="s">
        <v>162</v>
      </c>
      <c r="E57" s="54" t="s">
        <v>317</v>
      </c>
    </row>
    <row r="58" spans="1:5">
      <c r="A58" s="53" t="s">
        <v>318</v>
      </c>
      <c r="B58" s="53" t="s">
        <v>216</v>
      </c>
      <c r="C58" s="54" t="s">
        <v>49</v>
      </c>
      <c r="D58" s="54" t="s">
        <v>163</v>
      </c>
      <c r="E58" s="54" t="s">
        <v>319</v>
      </c>
    </row>
    <row r="59" spans="1:5">
      <c r="A59" s="53" t="s">
        <v>320</v>
      </c>
      <c r="B59" s="53" t="s">
        <v>216</v>
      </c>
      <c r="C59" s="54" t="s">
        <v>66</v>
      </c>
      <c r="D59" s="54" t="s">
        <v>164</v>
      </c>
      <c r="E59" s="54" t="s">
        <v>321</v>
      </c>
    </row>
    <row r="60" spans="1:5">
      <c r="A60" s="53" t="s">
        <v>322</v>
      </c>
      <c r="B60" s="53" t="s">
        <v>216</v>
      </c>
      <c r="C60" s="54" t="s">
        <v>69</v>
      </c>
      <c r="D60" s="54" t="s">
        <v>165</v>
      </c>
      <c r="E60" s="54" t="s">
        <v>323</v>
      </c>
    </row>
    <row r="61" spans="1:5">
      <c r="A61" s="53" t="s">
        <v>324</v>
      </c>
      <c r="B61" s="53" t="s">
        <v>216</v>
      </c>
      <c r="C61" s="54" t="s">
        <v>92</v>
      </c>
      <c r="D61" s="54" t="s">
        <v>166</v>
      </c>
      <c r="E61" s="54" t="s">
        <v>325</v>
      </c>
    </row>
    <row r="62" spans="1:5">
      <c r="A62" s="53" t="s">
        <v>326</v>
      </c>
      <c r="B62" s="53" t="s">
        <v>216</v>
      </c>
      <c r="C62" s="54" t="s">
        <v>68</v>
      </c>
      <c r="D62" s="54" t="s">
        <v>167</v>
      </c>
      <c r="E62" s="54" t="s">
        <v>327</v>
      </c>
    </row>
    <row r="63" spans="1:5">
      <c r="A63" s="53" t="s">
        <v>328</v>
      </c>
      <c r="B63" s="53" t="s">
        <v>216</v>
      </c>
      <c r="C63" s="54" t="s">
        <v>104</v>
      </c>
      <c r="D63" s="54" t="s">
        <v>168</v>
      </c>
      <c r="E63" s="54" t="s">
        <v>329</v>
      </c>
    </row>
    <row r="64" spans="1:5">
      <c r="A64" s="53" t="s">
        <v>330</v>
      </c>
      <c r="B64" s="53" t="s">
        <v>216</v>
      </c>
      <c r="C64" s="54" t="s">
        <v>95</v>
      </c>
      <c r="D64" s="54" t="s">
        <v>331</v>
      </c>
      <c r="E64" s="54" t="s">
        <v>332</v>
      </c>
    </row>
    <row r="65" spans="1:5">
      <c r="A65" s="53" t="s">
        <v>333</v>
      </c>
      <c r="B65" s="53" t="s">
        <v>216</v>
      </c>
      <c r="C65" s="54" t="s">
        <v>54</v>
      </c>
      <c r="D65" s="54" t="s">
        <v>334</v>
      </c>
      <c r="E65" s="54" t="s">
        <v>335</v>
      </c>
    </row>
    <row r="66" spans="1:5">
      <c r="A66" s="53" t="s">
        <v>336</v>
      </c>
      <c r="B66" s="53" t="s">
        <v>216</v>
      </c>
      <c r="C66" s="54" t="s">
        <v>55</v>
      </c>
      <c r="D66" s="54" t="s">
        <v>337</v>
      </c>
      <c r="E66" s="54" t="s">
        <v>338</v>
      </c>
    </row>
    <row r="67" spans="1:5">
      <c r="A67" s="53" t="s">
        <v>339</v>
      </c>
      <c r="B67" s="53" t="s">
        <v>216</v>
      </c>
      <c r="C67" s="54" t="s">
        <v>56</v>
      </c>
      <c r="D67" s="54" t="s">
        <v>169</v>
      </c>
      <c r="E67" s="54" t="s">
        <v>340</v>
      </c>
    </row>
    <row r="68" spans="1:5">
      <c r="A68" s="53" t="s">
        <v>341</v>
      </c>
      <c r="B68" s="53" t="s">
        <v>216</v>
      </c>
      <c r="C68" s="54" t="s">
        <v>170</v>
      </c>
      <c r="D68" s="54" t="s">
        <v>342</v>
      </c>
      <c r="E68" s="54" t="s">
        <v>343</v>
      </c>
    </row>
    <row r="69" spans="1:5">
      <c r="A69" s="53" t="s">
        <v>344</v>
      </c>
      <c r="B69" s="53" t="s">
        <v>244</v>
      </c>
      <c r="C69" s="54" t="s">
        <v>116</v>
      </c>
      <c r="D69" s="54" t="s">
        <v>212</v>
      </c>
      <c r="E69" s="54"/>
    </row>
    <row r="70" spans="1:5">
      <c r="A70" s="53" t="s">
        <v>344</v>
      </c>
      <c r="B70" s="53" t="s">
        <v>244</v>
      </c>
      <c r="C70" s="54" t="s">
        <v>124</v>
      </c>
      <c r="D70" s="54" t="s">
        <v>211</v>
      </c>
      <c r="E70" s="54"/>
    </row>
    <row r="71" spans="1:5">
      <c r="A71" s="55" t="s">
        <v>345</v>
      </c>
      <c r="B71" s="55" t="s">
        <v>216</v>
      </c>
      <c r="C71" s="54" t="s">
        <v>70</v>
      </c>
      <c r="D71" s="54" t="s">
        <v>346</v>
      </c>
      <c r="E71" s="54" t="s">
        <v>347</v>
      </c>
    </row>
    <row r="72" spans="1:5">
      <c r="A72" s="55" t="s">
        <v>348</v>
      </c>
      <c r="B72" s="55" t="s">
        <v>216</v>
      </c>
      <c r="C72" s="54" t="s">
        <v>73</v>
      </c>
      <c r="D72" s="54" t="s">
        <v>349</v>
      </c>
      <c r="E72" s="54" t="s">
        <v>350</v>
      </c>
    </row>
    <row r="73" spans="1:5">
      <c r="A73" s="55" t="s">
        <v>351</v>
      </c>
      <c r="B73" s="55" t="s">
        <v>216</v>
      </c>
      <c r="C73" s="54" t="s">
        <v>76</v>
      </c>
      <c r="D73" s="54" t="s">
        <v>352</v>
      </c>
      <c r="E73" s="54" t="s">
        <v>353</v>
      </c>
    </row>
    <row r="74" spans="1:5">
      <c r="A74" s="55" t="s">
        <v>354</v>
      </c>
      <c r="B74" s="55" t="s">
        <v>216</v>
      </c>
      <c r="C74" s="54" t="s">
        <v>79</v>
      </c>
      <c r="D74" s="54" t="s">
        <v>355</v>
      </c>
      <c r="E74" s="54" t="s">
        <v>356</v>
      </c>
    </row>
    <row r="75" spans="1:5">
      <c r="A75" s="55" t="s">
        <v>357</v>
      </c>
      <c r="B75" s="55" t="s">
        <v>216</v>
      </c>
      <c r="C75" s="54" t="s">
        <v>82</v>
      </c>
      <c r="D75" s="54" t="s">
        <v>82</v>
      </c>
      <c r="E75" s="54" t="s">
        <v>82</v>
      </c>
    </row>
    <row r="76" spans="1:5">
      <c r="A76" s="55" t="s">
        <v>358</v>
      </c>
      <c r="B76" s="55" t="s">
        <v>216</v>
      </c>
      <c r="C76" s="54" t="s">
        <v>85</v>
      </c>
      <c r="D76" s="54" t="s">
        <v>359</v>
      </c>
      <c r="E76" s="54" t="s">
        <v>360</v>
      </c>
    </row>
    <row r="77" spans="1:5">
      <c r="A77" s="55" t="s">
        <v>361</v>
      </c>
      <c r="B77" s="55" t="s">
        <v>216</v>
      </c>
      <c r="C77" s="54" t="s">
        <v>71</v>
      </c>
      <c r="D77" s="54" t="s">
        <v>362</v>
      </c>
      <c r="E77" s="54" t="s">
        <v>363</v>
      </c>
    </row>
    <row r="78" spans="1:5">
      <c r="A78" s="55" t="s">
        <v>364</v>
      </c>
      <c r="B78" s="55" t="s">
        <v>216</v>
      </c>
      <c r="C78" s="54" t="s">
        <v>74</v>
      </c>
      <c r="D78" s="54" t="s">
        <v>365</v>
      </c>
      <c r="E78" s="54" t="s">
        <v>366</v>
      </c>
    </row>
    <row r="79" spans="1:5">
      <c r="A79" s="55" t="s">
        <v>367</v>
      </c>
      <c r="B79" s="55" t="s">
        <v>216</v>
      </c>
      <c r="C79" s="54" t="s">
        <v>77</v>
      </c>
      <c r="D79" s="54" t="s">
        <v>368</v>
      </c>
      <c r="E79" s="54" t="s">
        <v>369</v>
      </c>
    </row>
    <row r="80" spans="1:5">
      <c r="A80" s="55" t="s">
        <v>370</v>
      </c>
      <c r="B80" s="55" t="s">
        <v>216</v>
      </c>
      <c r="C80" s="54" t="s">
        <v>80</v>
      </c>
      <c r="D80" s="54" t="s">
        <v>371</v>
      </c>
      <c r="E80" s="54" t="s">
        <v>372</v>
      </c>
    </row>
    <row r="81" spans="1:5">
      <c r="A81" s="55" t="s">
        <v>373</v>
      </c>
      <c r="B81" s="55" t="s">
        <v>216</v>
      </c>
      <c r="C81" s="54" t="s">
        <v>83</v>
      </c>
      <c r="D81" s="54" t="s">
        <v>374</v>
      </c>
      <c r="E81" s="54" t="s">
        <v>375</v>
      </c>
    </row>
    <row r="82" spans="1:5">
      <c r="A82" s="55" t="s">
        <v>376</v>
      </c>
      <c r="B82" s="55" t="s">
        <v>216</v>
      </c>
      <c r="C82" s="54" t="s">
        <v>86</v>
      </c>
      <c r="D82" s="54" t="s">
        <v>377</v>
      </c>
      <c r="E82" s="54" t="s">
        <v>378</v>
      </c>
    </row>
    <row r="83" spans="1:5">
      <c r="A83" s="55" t="s">
        <v>379</v>
      </c>
      <c r="B83" s="55" t="s">
        <v>216</v>
      </c>
      <c r="C83" s="54" t="s">
        <v>71</v>
      </c>
      <c r="D83" s="54" t="s">
        <v>362</v>
      </c>
      <c r="E83" s="54" t="s">
        <v>363</v>
      </c>
    </row>
    <row r="84" spans="1:5">
      <c r="A84" s="55" t="s">
        <v>380</v>
      </c>
      <c r="B84" s="55" t="s">
        <v>216</v>
      </c>
      <c r="C84" s="54" t="s">
        <v>74</v>
      </c>
      <c r="D84" s="54" t="s">
        <v>365</v>
      </c>
      <c r="E84" s="54" t="s">
        <v>366</v>
      </c>
    </row>
    <row r="85" spans="1:5">
      <c r="A85" s="55" t="s">
        <v>381</v>
      </c>
      <c r="B85" s="55" t="s">
        <v>216</v>
      </c>
      <c r="C85" s="54" t="s">
        <v>77</v>
      </c>
      <c r="D85" s="54" t="s">
        <v>368</v>
      </c>
      <c r="E85" s="54" t="s">
        <v>369</v>
      </c>
    </row>
    <row r="86" spans="1:5">
      <c r="A86" s="55" t="s">
        <v>382</v>
      </c>
      <c r="B86" s="55" t="s">
        <v>216</v>
      </c>
      <c r="C86" s="54" t="s">
        <v>80</v>
      </c>
      <c r="D86" s="54" t="s">
        <v>371</v>
      </c>
      <c r="E86" s="54" t="s">
        <v>372</v>
      </c>
    </row>
    <row r="87" spans="1:5">
      <c r="A87" s="55" t="s">
        <v>383</v>
      </c>
      <c r="B87" s="55" t="s">
        <v>216</v>
      </c>
      <c r="C87" s="54" t="s">
        <v>83</v>
      </c>
      <c r="D87" s="54" t="s">
        <v>374</v>
      </c>
      <c r="E87" s="54" t="s">
        <v>375</v>
      </c>
    </row>
    <row r="88" spans="1:5">
      <c r="A88" s="55" t="s">
        <v>384</v>
      </c>
      <c r="B88" s="55" t="s">
        <v>216</v>
      </c>
      <c r="C88" s="54" t="s">
        <v>86</v>
      </c>
      <c r="D88" s="54" t="s">
        <v>377</v>
      </c>
      <c r="E88" s="54" t="s">
        <v>378</v>
      </c>
    </row>
    <row r="89" spans="1:5">
      <c r="A89" s="55" t="s">
        <v>385</v>
      </c>
      <c r="B89" s="55" t="s">
        <v>216</v>
      </c>
      <c r="C89" s="54" t="s">
        <v>72</v>
      </c>
      <c r="D89" s="54" t="s">
        <v>386</v>
      </c>
      <c r="E89" s="54" t="s">
        <v>387</v>
      </c>
    </row>
    <row r="90" spans="1:5">
      <c r="A90" s="55" t="s">
        <v>388</v>
      </c>
      <c r="B90" s="55" t="s">
        <v>216</v>
      </c>
      <c r="C90" s="54" t="s">
        <v>75</v>
      </c>
      <c r="D90" s="54" t="s">
        <v>389</v>
      </c>
      <c r="E90" s="54" t="s">
        <v>390</v>
      </c>
    </row>
    <row r="91" spans="1:5">
      <c r="A91" s="55" t="s">
        <v>391</v>
      </c>
      <c r="B91" s="55" t="s">
        <v>216</v>
      </c>
      <c r="C91" s="54" t="s">
        <v>78</v>
      </c>
      <c r="D91" s="54" t="s">
        <v>392</v>
      </c>
      <c r="E91" s="54" t="s">
        <v>393</v>
      </c>
    </row>
    <row r="92" spans="1:5">
      <c r="A92" s="55" t="s">
        <v>394</v>
      </c>
      <c r="B92" s="55" t="s">
        <v>216</v>
      </c>
      <c r="C92" s="54" t="s">
        <v>88</v>
      </c>
      <c r="D92" s="54" t="s">
        <v>395</v>
      </c>
      <c r="E92" s="54" t="s">
        <v>396</v>
      </c>
    </row>
    <row r="93" spans="1:5">
      <c r="A93" s="55" t="s">
        <v>397</v>
      </c>
      <c r="B93" s="55" t="s">
        <v>216</v>
      </c>
      <c r="C93" s="54" t="s">
        <v>89</v>
      </c>
      <c r="D93" s="54" t="s">
        <v>398</v>
      </c>
      <c r="E93" s="54" t="s">
        <v>399</v>
      </c>
    </row>
    <row r="94" spans="1:5">
      <c r="A94" s="55" t="s">
        <v>400</v>
      </c>
      <c r="B94" s="55" t="s">
        <v>216</v>
      </c>
      <c r="C94" s="54" t="s">
        <v>81</v>
      </c>
      <c r="D94" s="54" t="s">
        <v>401</v>
      </c>
      <c r="E94" s="54" t="s">
        <v>402</v>
      </c>
    </row>
    <row r="95" spans="1:5">
      <c r="A95" s="55" t="s">
        <v>403</v>
      </c>
      <c r="B95" s="55" t="s">
        <v>216</v>
      </c>
      <c r="C95" s="54" t="s">
        <v>84</v>
      </c>
      <c r="D95" s="54" t="s">
        <v>404</v>
      </c>
      <c r="E95" s="54" t="s">
        <v>405</v>
      </c>
    </row>
    <row r="96" spans="1:5">
      <c r="A96" s="55" t="s">
        <v>406</v>
      </c>
      <c r="B96" s="55" t="s">
        <v>216</v>
      </c>
      <c r="C96" s="54" t="s">
        <v>87</v>
      </c>
      <c r="D96" s="54" t="s">
        <v>407</v>
      </c>
      <c r="E96" s="54" t="s">
        <v>408</v>
      </c>
    </row>
    <row r="97" spans="1:5">
      <c r="A97" s="55" t="s">
        <v>409</v>
      </c>
      <c r="B97" s="55" t="s">
        <v>410</v>
      </c>
      <c r="C97" s="54" t="s">
        <v>70</v>
      </c>
      <c r="D97" s="54" t="s">
        <v>346</v>
      </c>
      <c r="E97" s="54" t="s">
        <v>347</v>
      </c>
    </row>
    <row r="98" spans="1:5">
      <c r="A98" s="55" t="s">
        <v>409</v>
      </c>
      <c r="B98" s="55" t="s">
        <v>410</v>
      </c>
      <c r="C98" s="54" t="s">
        <v>73</v>
      </c>
      <c r="D98" s="54" t="s">
        <v>349</v>
      </c>
      <c r="E98" s="54" t="s">
        <v>350</v>
      </c>
    </row>
    <row r="99" spans="1:5">
      <c r="A99" s="55" t="s">
        <v>409</v>
      </c>
      <c r="B99" s="55" t="s">
        <v>410</v>
      </c>
      <c r="C99" s="54" t="s">
        <v>76</v>
      </c>
      <c r="D99" s="54" t="s">
        <v>352</v>
      </c>
      <c r="E99" s="54" t="s">
        <v>353</v>
      </c>
    </row>
    <row r="100" spans="1:5">
      <c r="A100" s="55" t="s">
        <v>409</v>
      </c>
      <c r="B100" s="55" t="s">
        <v>410</v>
      </c>
      <c r="C100" s="54" t="s">
        <v>79</v>
      </c>
      <c r="D100" s="54" t="s">
        <v>355</v>
      </c>
      <c r="E100" s="54" t="s">
        <v>356</v>
      </c>
    </row>
    <row r="101" spans="1:5">
      <c r="A101" s="55" t="s">
        <v>409</v>
      </c>
      <c r="B101" s="55" t="s">
        <v>410</v>
      </c>
      <c r="C101" s="54" t="s">
        <v>82</v>
      </c>
      <c r="D101" s="54" t="s">
        <v>82</v>
      </c>
      <c r="E101" s="54" t="s">
        <v>82</v>
      </c>
    </row>
    <row r="102" spans="1:5">
      <c r="A102" s="55" t="s">
        <v>409</v>
      </c>
      <c r="B102" s="55" t="s">
        <v>410</v>
      </c>
      <c r="C102" s="54" t="s">
        <v>85</v>
      </c>
      <c r="D102" s="54" t="s">
        <v>359</v>
      </c>
      <c r="E102" s="54" t="s">
        <v>360</v>
      </c>
    </row>
    <row r="103" spans="1:5">
      <c r="A103" s="55" t="s">
        <v>409</v>
      </c>
      <c r="B103" s="55" t="s">
        <v>410</v>
      </c>
      <c r="C103" s="54" t="s">
        <v>71</v>
      </c>
      <c r="D103" s="54" t="s">
        <v>362</v>
      </c>
      <c r="E103" s="54" t="s">
        <v>363</v>
      </c>
    </row>
    <row r="104" spans="1:5">
      <c r="A104" s="55" t="s">
        <v>409</v>
      </c>
      <c r="B104" s="55" t="s">
        <v>410</v>
      </c>
      <c r="C104" s="54" t="s">
        <v>74</v>
      </c>
      <c r="D104" s="54" t="s">
        <v>365</v>
      </c>
      <c r="E104" s="54" t="s">
        <v>366</v>
      </c>
    </row>
    <row r="105" spans="1:5">
      <c r="A105" s="55" t="s">
        <v>409</v>
      </c>
      <c r="B105" s="55" t="s">
        <v>410</v>
      </c>
      <c r="C105" s="54" t="s">
        <v>77</v>
      </c>
      <c r="D105" s="54" t="s">
        <v>368</v>
      </c>
      <c r="E105" s="54" t="s">
        <v>369</v>
      </c>
    </row>
    <row r="106" spans="1:5">
      <c r="A106" s="55" t="s">
        <v>409</v>
      </c>
      <c r="B106" s="55" t="s">
        <v>410</v>
      </c>
      <c r="C106" s="54" t="s">
        <v>80</v>
      </c>
      <c r="D106" s="54" t="s">
        <v>371</v>
      </c>
      <c r="E106" s="54" t="s">
        <v>372</v>
      </c>
    </row>
    <row r="107" spans="1:5">
      <c r="A107" s="55" t="s">
        <v>409</v>
      </c>
      <c r="B107" s="55" t="s">
        <v>410</v>
      </c>
      <c r="C107" s="54" t="s">
        <v>83</v>
      </c>
      <c r="D107" s="54" t="s">
        <v>374</v>
      </c>
      <c r="E107" s="54" t="s">
        <v>375</v>
      </c>
    </row>
    <row r="108" spans="1:5">
      <c r="A108" s="55" t="s">
        <v>409</v>
      </c>
      <c r="B108" s="55" t="s">
        <v>410</v>
      </c>
      <c r="C108" s="54" t="s">
        <v>86</v>
      </c>
      <c r="D108" s="54" t="s">
        <v>377</v>
      </c>
      <c r="E108" s="54" t="s">
        <v>378</v>
      </c>
    </row>
    <row r="109" spans="1:5">
      <c r="A109" s="55" t="s">
        <v>409</v>
      </c>
      <c r="B109" s="55" t="s">
        <v>410</v>
      </c>
      <c r="C109" s="54" t="s">
        <v>72</v>
      </c>
      <c r="D109" s="54" t="s">
        <v>386</v>
      </c>
      <c r="E109" s="54" t="s">
        <v>387</v>
      </c>
    </row>
    <row r="110" spans="1:5">
      <c r="A110" s="55" t="s">
        <v>409</v>
      </c>
      <c r="B110" s="55" t="s">
        <v>410</v>
      </c>
      <c r="C110" s="54" t="s">
        <v>75</v>
      </c>
      <c r="D110" s="54" t="s">
        <v>389</v>
      </c>
      <c r="E110" s="54" t="s">
        <v>390</v>
      </c>
    </row>
    <row r="111" spans="1:5">
      <c r="A111" s="55" t="s">
        <v>409</v>
      </c>
      <c r="B111" s="55" t="s">
        <v>410</v>
      </c>
      <c r="C111" s="54" t="s">
        <v>78</v>
      </c>
      <c r="D111" s="54" t="s">
        <v>392</v>
      </c>
      <c r="E111" s="54" t="s">
        <v>393</v>
      </c>
    </row>
    <row r="112" spans="1:5">
      <c r="A112" s="55" t="s">
        <v>409</v>
      </c>
      <c r="B112" s="55" t="s">
        <v>410</v>
      </c>
      <c r="C112" s="54" t="s">
        <v>88</v>
      </c>
      <c r="D112" s="54" t="s">
        <v>395</v>
      </c>
      <c r="E112" s="54" t="s">
        <v>396</v>
      </c>
    </row>
    <row r="113" spans="1:5">
      <c r="A113" s="55" t="s">
        <v>409</v>
      </c>
      <c r="B113" s="55" t="s">
        <v>410</v>
      </c>
      <c r="C113" s="54" t="s">
        <v>89</v>
      </c>
      <c r="D113" s="54" t="s">
        <v>398</v>
      </c>
      <c r="E113" s="54" t="s">
        <v>399</v>
      </c>
    </row>
    <row r="114" spans="1:5">
      <c r="A114" s="55" t="s">
        <v>409</v>
      </c>
      <c r="B114" s="55" t="s">
        <v>410</v>
      </c>
      <c r="C114" s="54" t="s">
        <v>81</v>
      </c>
      <c r="D114" s="54" t="s">
        <v>401</v>
      </c>
      <c r="E114" s="54" t="s">
        <v>402</v>
      </c>
    </row>
    <row r="115" spans="1:5">
      <c r="A115" s="55" t="s">
        <v>409</v>
      </c>
      <c r="B115" s="55" t="s">
        <v>410</v>
      </c>
      <c r="C115" s="54" t="s">
        <v>84</v>
      </c>
      <c r="D115" s="54" t="s">
        <v>404</v>
      </c>
      <c r="E115" s="54" t="s">
        <v>405</v>
      </c>
    </row>
    <row r="116" spans="1:5">
      <c r="A116" s="55" t="s">
        <v>409</v>
      </c>
      <c r="B116" s="55" t="s">
        <v>410</v>
      </c>
      <c r="C116" s="54" t="s">
        <v>87</v>
      </c>
      <c r="D116" s="54" t="s">
        <v>407</v>
      </c>
      <c r="E116" s="54" t="s">
        <v>408</v>
      </c>
    </row>
    <row r="117" spans="1:5">
      <c r="A117" s="55" t="s">
        <v>411</v>
      </c>
      <c r="B117" s="55" t="s">
        <v>244</v>
      </c>
      <c r="C117" s="54" t="s">
        <v>126</v>
      </c>
      <c r="D117" s="54" t="s">
        <v>200</v>
      </c>
      <c r="E117" s="54" t="s">
        <v>412</v>
      </c>
    </row>
    <row r="118" spans="1:5">
      <c r="A118" s="55" t="s">
        <v>411</v>
      </c>
      <c r="B118" s="55" t="s">
        <v>244</v>
      </c>
      <c r="C118" s="54" t="s">
        <v>125</v>
      </c>
      <c r="D118" s="54" t="s">
        <v>201</v>
      </c>
      <c r="E118" s="54" t="s">
        <v>413</v>
      </c>
    </row>
    <row r="119" spans="1:5">
      <c r="A119" s="55" t="s">
        <v>414</v>
      </c>
      <c r="B119" s="55" t="s">
        <v>244</v>
      </c>
      <c r="C119" s="54" t="s">
        <v>126</v>
      </c>
      <c r="D119" s="54" t="s">
        <v>200</v>
      </c>
      <c r="E119" s="54" t="s">
        <v>412</v>
      </c>
    </row>
    <row r="120" spans="1:5">
      <c r="A120" s="55" t="s">
        <v>414</v>
      </c>
      <c r="B120" s="55" t="s">
        <v>244</v>
      </c>
      <c r="C120" s="54" t="s">
        <v>125</v>
      </c>
      <c r="D120" s="54" t="s">
        <v>201</v>
      </c>
      <c r="E120" s="54" t="s">
        <v>413</v>
      </c>
    </row>
    <row r="121" spans="1:5">
      <c r="A121" s="55" t="s">
        <v>415</v>
      </c>
      <c r="B121" s="55" t="s">
        <v>244</v>
      </c>
      <c r="C121" s="54" t="s">
        <v>126</v>
      </c>
      <c r="D121" s="54" t="s">
        <v>200</v>
      </c>
      <c r="E121" s="54" t="s">
        <v>412</v>
      </c>
    </row>
    <row r="122" spans="1:5">
      <c r="A122" s="55" t="s">
        <v>415</v>
      </c>
      <c r="B122" s="55" t="s">
        <v>244</v>
      </c>
      <c r="C122" s="54" t="s">
        <v>125</v>
      </c>
      <c r="D122" s="54" t="s">
        <v>201</v>
      </c>
      <c r="E122" s="54" t="s">
        <v>413</v>
      </c>
    </row>
    <row r="123" spans="1:5">
      <c r="A123" s="55" t="s">
        <v>416</v>
      </c>
      <c r="B123" s="55" t="s">
        <v>244</v>
      </c>
      <c r="C123" s="54" t="s">
        <v>93</v>
      </c>
      <c r="D123" s="54" t="s">
        <v>202</v>
      </c>
      <c r="E123" s="54" t="s">
        <v>417</v>
      </c>
    </row>
    <row r="124" spans="1:5">
      <c r="A124" s="55" t="s">
        <v>416</v>
      </c>
      <c r="B124" s="55" t="s">
        <v>244</v>
      </c>
      <c r="C124" s="54" t="s">
        <v>127</v>
      </c>
      <c r="D124" s="54" t="s">
        <v>203</v>
      </c>
      <c r="E124" s="54" t="s">
        <v>418</v>
      </c>
    </row>
    <row r="125" spans="1:5">
      <c r="A125" s="53" t="s">
        <v>419</v>
      </c>
      <c r="B125" s="55" t="s">
        <v>244</v>
      </c>
      <c r="C125" s="54" t="s">
        <v>109</v>
      </c>
      <c r="D125" s="54" t="s">
        <v>210</v>
      </c>
      <c r="E125" s="54" t="s">
        <v>420</v>
      </c>
    </row>
    <row r="126" spans="1:5">
      <c r="A126" s="53" t="s">
        <v>419</v>
      </c>
      <c r="B126" s="55" t="s">
        <v>244</v>
      </c>
      <c r="C126" s="54" t="s">
        <v>128</v>
      </c>
      <c r="D126" s="54" t="s">
        <v>204</v>
      </c>
      <c r="E126" s="54" t="s">
        <v>421</v>
      </c>
    </row>
    <row r="127" spans="1:5">
      <c r="A127" s="53" t="s">
        <v>422</v>
      </c>
      <c r="B127" s="55" t="s">
        <v>244</v>
      </c>
      <c r="C127" s="54" t="s">
        <v>117</v>
      </c>
      <c r="D127" s="54" t="s">
        <v>205</v>
      </c>
      <c r="E127" s="54" t="s">
        <v>423</v>
      </c>
    </row>
    <row r="128" spans="1:5">
      <c r="A128" s="53" t="s">
        <v>422</v>
      </c>
      <c r="B128" s="55" t="s">
        <v>244</v>
      </c>
      <c r="C128" s="54" t="s">
        <v>59</v>
      </c>
      <c r="D128" s="54" t="s">
        <v>206</v>
      </c>
      <c r="E128" s="54" t="s">
        <v>424</v>
      </c>
    </row>
    <row r="129" spans="1:5">
      <c r="A129" s="53" t="s">
        <v>425</v>
      </c>
      <c r="B129" s="55" t="s">
        <v>244</v>
      </c>
      <c r="C129" s="54" t="s">
        <v>101</v>
      </c>
      <c r="D129" s="54" t="s">
        <v>207</v>
      </c>
      <c r="E129" s="54" t="s">
        <v>426</v>
      </c>
    </row>
    <row r="130" spans="1:5">
      <c r="A130" s="53" t="s">
        <v>425</v>
      </c>
      <c r="B130" s="55" t="s">
        <v>244</v>
      </c>
      <c r="C130" s="54" t="s">
        <v>110</v>
      </c>
      <c r="D130" s="54" t="s">
        <v>208</v>
      </c>
      <c r="E130" s="54" t="s">
        <v>427</v>
      </c>
    </row>
    <row r="131" spans="1:5">
      <c r="A131" s="53" t="s">
        <v>425</v>
      </c>
      <c r="B131" s="55" t="s">
        <v>244</v>
      </c>
      <c r="C131" s="54" t="s">
        <v>199</v>
      </c>
      <c r="D131" s="54" t="s">
        <v>209</v>
      </c>
      <c r="E131" s="54" t="s">
        <v>428</v>
      </c>
    </row>
    <row r="132" spans="1:5">
      <c r="A132" s="53" t="s">
        <v>429</v>
      </c>
      <c r="B132" s="55" t="s">
        <v>216</v>
      </c>
      <c r="C132" s="54" t="s">
        <v>33</v>
      </c>
      <c r="D132" s="54" t="s">
        <v>171</v>
      </c>
      <c r="E132" s="54"/>
    </row>
    <row r="133" spans="1:5">
      <c r="A133" s="53" t="s">
        <v>430</v>
      </c>
      <c r="B133" s="55" t="s">
        <v>216</v>
      </c>
      <c r="C133" s="54" t="s">
        <v>91</v>
      </c>
      <c r="D133" s="54" t="s">
        <v>91</v>
      </c>
      <c r="E133" s="54"/>
    </row>
    <row r="134" spans="1:5">
      <c r="A134" s="53" t="s">
        <v>431</v>
      </c>
      <c r="B134" s="55" t="s">
        <v>216</v>
      </c>
      <c r="C134" s="54" t="s">
        <v>60</v>
      </c>
      <c r="D134" s="54" t="s">
        <v>60</v>
      </c>
      <c r="E134" s="54"/>
    </row>
    <row r="135" spans="1:5">
      <c r="A135" s="53" t="s">
        <v>432</v>
      </c>
      <c r="B135" s="55" t="s">
        <v>216</v>
      </c>
      <c r="C135" s="54" t="s">
        <v>15</v>
      </c>
      <c r="D135" s="54" t="s">
        <v>15</v>
      </c>
      <c r="E135" s="54"/>
    </row>
    <row r="136" spans="1:5">
      <c r="A136" s="53" t="s">
        <v>433</v>
      </c>
      <c r="B136" s="55" t="s">
        <v>216</v>
      </c>
      <c r="C136" s="54" t="s">
        <v>26</v>
      </c>
      <c r="D136" s="54" t="s">
        <v>172</v>
      </c>
      <c r="E136" s="54"/>
    </row>
    <row r="137" spans="1:5">
      <c r="A137" s="53" t="s">
        <v>434</v>
      </c>
      <c r="B137" s="55" t="s">
        <v>216</v>
      </c>
      <c r="C137" s="54" t="s">
        <v>102</v>
      </c>
      <c r="D137" s="54" t="s">
        <v>173</v>
      </c>
      <c r="E137" s="54"/>
    </row>
    <row r="138" spans="1:5">
      <c r="A138" s="53" t="s">
        <v>435</v>
      </c>
      <c r="B138" s="55" t="s">
        <v>216</v>
      </c>
      <c r="C138" s="54" t="s">
        <v>97</v>
      </c>
      <c r="D138" s="54" t="s">
        <v>97</v>
      </c>
      <c r="E138" s="54"/>
    </row>
    <row r="139" spans="1:5">
      <c r="A139" s="53" t="s">
        <v>436</v>
      </c>
      <c r="B139" s="55" t="s">
        <v>216</v>
      </c>
      <c r="C139" s="54" t="s">
        <v>94</v>
      </c>
      <c r="D139" s="54" t="s">
        <v>174</v>
      </c>
      <c r="E139" s="54"/>
    </row>
    <row r="140" spans="1:5">
      <c r="A140" s="53" t="s">
        <v>437</v>
      </c>
      <c r="B140" s="55" t="s">
        <v>216</v>
      </c>
      <c r="C140" s="54" t="s">
        <v>98</v>
      </c>
      <c r="D140" s="54" t="s">
        <v>176</v>
      </c>
      <c r="E140" s="54"/>
    </row>
    <row r="141" spans="1:5">
      <c r="A141" s="53" t="s">
        <v>438</v>
      </c>
      <c r="B141" s="55" t="s">
        <v>216</v>
      </c>
      <c r="C141" s="54" t="s">
        <v>112</v>
      </c>
      <c r="D141" s="54" t="s">
        <v>175</v>
      </c>
      <c r="E141" s="54"/>
    </row>
    <row r="142" spans="1:5">
      <c r="A142" s="53" t="s">
        <v>439</v>
      </c>
      <c r="B142" s="55" t="s">
        <v>216</v>
      </c>
      <c r="C142" s="54" t="s">
        <v>115</v>
      </c>
      <c r="D142" s="54" t="s">
        <v>177</v>
      </c>
      <c r="E142" s="54"/>
    </row>
    <row r="143" spans="1:5">
      <c r="A143" s="53" t="s">
        <v>440</v>
      </c>
      <c r="B143" s="55" t="s">
        <v>216</v>
      </c>
      <c r="C143" s="54" t="s">
        <v>96</v>
      </c>
      <c r="D143" s="54" t="s">
        <v>178</v>
      </c>
      <c r="E143" s="54"/>
    </row>
    <row r="144" spans="1:5">
      <c r="A144" s="53" t="s">
        <v>441</v>
      </c>
      <c r="B144" s="55" t="s">
        <v>216</v>
      </c>
      <c r="C144" s="54" t="s">
        <v>113</v>
      </c>
      <c r="D144" s="54" t="s">
        <v>179</v>
      </c>
      <c r="E144" s="54"/>
    </row>
    <row r="145" spans="1:5">
      <c r="A145" s="53" t="s">
        <v>442</v>
      </c>
      <c r="B145" s="55" t="s">
        <v>216</v>
      </c>
      <c r="C145" s="54" t="s">
        <v>114</v>
      </c>
      <c r="D145" s="54" t="s">
        <v>180</v>
      </c>
      <c r="E145" s="54"/>
    </row>
    <row r="146" spans="1:5">
      <c r="A146" s="53" t="s">
        <v>443</v>
      </c>
      <c r="B146" s="55" t="s">
        <v>244</v>
      </c>
      <c r="C146" s="54" t="s">
        <v>126</v>
      </c>
      <c r="D146" s="54" t="s">
        <v>200</v>
      </c>
      <c r="E146" s="54" t="s">
        <v>412</v>
      </c>
    </row>
    <row r="147" spans="1:5">
      <c r="A147" s="53" t="str">
        <f>A146</f>
        <v>R50</v>
      </c>
      <c r="B147" s="55" t="s">
        <v>244</v>
      </c>
      <c r="C147" s="54" t="s">
        <v>125</v>
      </c>
      <c r="D147" s="54" t="s">
        <v>201</v>
      </c>
      <c r="E147" s="54" t="s">
        <v>413</v>
      </c>
    </row>
    <row r="148" spans="1:5">
      <c r="A148" s="53" t="s">
        <v>444</v>
      </c>
      <c r="B148" s="55" t="s">
        <v>244</v>
      </c>
      <c r="C148" s="54" t="s">
        <v>126</v>
      </c>
      <c r="D148" s="54" t="s">
        <v>200</v>
      </c>
      <c r="E148" s="54" t="s">
        <v>412</v>
      </c>
    </row>
    <row r="149" spans="1:5">
      <c r="A149" s="53" t="str">
        <f>A148</f>
        <v>R60</v>
      </c>
      <c r="B149" s="55" t="s">
        <v>244</v>
      </c>
      <c r="C149" s="54" t="s">
        <v>125</v>
      </c>
      <c r="D149" s="54" t="s">
        <v>201</v>
      </c>
      <c r="E149" s="54" t="s">
        <v>413</v>
      </c>
    </row>
    <row r="150" spans="1:5">
      <c r="A150" s="53" t="s">
        <v>445</v>
      </c>
      <c r="B150" s="55" t="s">
        <v>244</v>
      </c>
      <c r="C150" s="54" t="s">
        <v>126</v>
      </c>
      <c r="D150" s="54" t="s">
        <v>200</v>
      </c>
      <c r="E150" s="54" t="s">
        <v>412</v>
      </c>
    </row>
    <row r="151" spans="1:5">
      <c r="A151" s="53" t="str">
        <f>A150</f>
        <v>R61</v>
      </c>
      <c r="B151" s="55" t="s">
        <v>244</v>
      </c>
      <c r="C151" s="54" t="s">
        <v>125</v>
      </c>
      <c r="D151" s="54" t="s">
        <v>201</v>
      </c>
      <c r="E151" s="54" t="s">
        <v>413</v>
      </c>
    </row>
    <row r="152" spans="1:5">
      <c r="A152" s="53" t="s">
        <v>446</v>
      </c>
      <c r="B152" s="55" t="s">
        <v>244</v>
      </c>
      <c r="C152" s="54" t="s">
        <v>126</v>
      </c>
      <c r="D152" s="54" t="s">
        <v>200</v>
      </c>
      <c r="E152" s="54" t="s">
        <v>412</v>
      </c>
    </row>
    <row r="153" spans="1:5">
      <c r="A153" s="53" t="str">
        <f>A152</f>
        <v>R62</v>
      </c>
      <c r="B153" s="55" t="s">
        <v>244</v>
      </c>
      <c r="C153" s="54" t="s">
        <v>125</v>
      </c>
      <c r="D153" s="54" t="s">
        <v>201</v>
      </c>
      <c r="E153" s="54" t="s">
        <v>413</v>
      </c>
    </row>
    <row r="154" spans="1:5">
      <c r="A154" s="53" t="s">
        <v>447</v>
      </c>
      <c r="B154" s="55" t="s">
        <v>244</v>
      </c>
      <c r="C154" s="54" t="s">
        <v>126</v>
      </c>
      <c r="D154" s="54" t="s">
        <v>200</v>
      </c>
      <c r="E154" s="54" t="s">
        <v>412</v>
      </c>
    </row>
    <row r="155" spans="1:5">
      <c r="A155" s="53" t="str">
        <f>A154</f>
        <v>R63</v>
      </c>
      <c r="B155" s="55" t="s">
        <v>244</v>
      </c>
      <c r="C155" s="54" t="s">
        <v>125</v>
      </c>
      <c r="D155" s="54" t="s">
        <v>201</v>
      </c>
      <c r="E155" s="54" t="s">
        <v>413</v>
      </c>
    </row>
    <row r="156" spans="1:5">
      <c r="A156" s="53" t="s">
        <v>448</v>
      </c>
      <c r="B156" s="55" t="s">
        <v>216</v>
      </c>
      <c r="C156" s="54" t="s">
        <v>12</v>
      </c>
      <c r="D156" s="54" t="s">
        <v>181</v>
      </c>
      <c r="E156" s="54"/>
    </row>
    <row r="157" spans="1:5">
      <c r="A157" s="53" t="s">
        <v>449</v>
      </c>
      <c r="B157" s="55" t="s">
        <v>216</v>
      </c>
      <c r="C157" s="54" t="s">
        <v>14</v>
      </c>
      <c r="D157" s="54" t="s">
        <v>182</v>
      </c>
      <c r="E157" s="54"/>
    </row>
    <row r="158" spans="1:5">
      <c r="A158" s="53" t="s">
        <v>450</v>
      </c>
      <c r="B158" s="55" t="s">
        <v>244</v>
      </c>
      <c r="C158" s="54" t="s">
        <v>100</v>
      </c>
      <c r="D158" s="54" t="s">
        <v>183</v>
      </c>
      <c r="E158" s="54"/>
    </row>
    <row r="159" spans="1:5">
      <c r="A159" s="53" t="s">
        <v>450</v>
      </c>
      <c r="B159" s="55" t="s">
        <v>244</v>
      </c>
      <c r="C159" s="54" t="s">
        <v>130</v>
      </c>
      <c r="D159" s="54" t="s">
        <v>184</v>
      </c>
      <c r="E159" s="54"/>
    </row>
    <row r="160" spans="1:5">
      <c r="A160" s="53" t="s">
        <v>450</v>
      </c>
      <c r="B160" s="55" t="s">
        <v>244</v>
      </c>
      <c r="C160" s="54" t="s">
        <v>129</v>
      </c>
      <c r="D160" s="54" t="s">
        <v>185</v>
      </c>
      <c r="E160" s="54"/>
    </row>
    <row r="161" spans="1:5">
      <c r="A161" s="53" t="s">
        <v>451</v>
      </c>
      <c r="B161" s="55" t="s">
        <v>216</v>
      </c>
      <c r="C161" s="54" t="s">
        <v>13</v>
      </c>
      <c r="D161" s="54" t="s">
        <v>186</v>
      </c>
      <c r="E161" s="54"/>
    </row>
    <row r="162" spans="1:5">
      <c r="A162" s="53" t="s">
        <v>452</v>
      </c>
      <c r="B162" s="55" t="s">
        <v>216</v>
      </c>
      <c r="C162" s="54" t="s">
        <v>57</v>
      </c>
      <c r="D162" s="54" t="s">
        <v>187</v>
      </c>
      <c r="E162" s="54"/>
    </row>
    <row r="163" spans="1:5">
      <c r="A163" s="53" t="s">
        <v>453</v>
      </c>
      <c r="B163" s="55" t="s">
        <v>216</v>
      </c>
      <c r="C163" s="54" t="s">
        <v>58</v>
      </c>
      <c r="D163" s="54" t="s">
        <v>188</v>
      </c>
      <c r="E163" s="54"/>
    </row>
    <row r="164" spans="1:5">
      <c r="A164" s="53" t="s">
        <v>454</v>
      </c>
      <c r="B164" s="55" t="s">
        <v>216</v>
      </c>
      <c r="C164" s="54" t="s">
        <v>455</v>
      </c>
      <c r="D164" s="54" t="s">
        <v>456</v>
      </c>
      <c r="E164" s="54" t="s">
        <v>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workbookViewId="0">
      <selection activeCell="C32" sqref="C32"/>
    </sheetView>
  </sheetViews>
  <sheetFormatPr defaultColWidth="9.140625" defaultRowHeight="15"/>
  <sheetData>
    <row r="1" spans="1:2">
      <c r="A1" t="s">
        <v>131</v>
      </c>
      <c r="B1" s="53" t="s">
        <v>132</v>
      </c>
    </row>
    <row r="8" spans="1:2">
      <c r="B8" s="58"/>
    </row>
    <row r="9" spans="1:2">
      <c r="B9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Order form</vt:lpstr>
      <vt:lpstr>Langsel</vt:lpstr>
      <vt:lpstr>'Order form'!Print_Area</vt:lpstr>
      <vt:lpstr>'Price List'!Print_Area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Dell</cp:lastModifiedBy>
  <cp:lastPrinted>2019-05-06T13:31:03Z</cp:lastPrinted>
  <dcterms:created xsi:type="dcterms:W3CDTF">2014-04-24T06:04:09Z</dcterms:created>
  <dcterms:modified xsi:type="dcterms:W3CDTF">2020-02-27T06:51:51Z</dcterms:modified>
</cp:coreProperties>
</file>