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 codeName="ThisWorkbook" defaultThemeVersion="124226"/>
  <workbookProtection lockStructure="1"/>
  <bookViews>
    <workbookView xWindow="0" yWindow="0" windowWidth="4740" windowHeight="8730"/>
  </bookViews>
  <sheets>
    <sheet name="Order form" sheetId="1" r:id="rId1"/>
    <sheet name="Pricelist" sheetId="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Languages!$A$1:$E$169</definedName>
    <definedName name="Classic_Line" localSheetId="0">'Order form'!$AN$38:$AN$43</definedName>
    <definedName name="Exklusive_Linie" localSheetId="0">'Order form'!$AQ$38:$AQ$46</definedName>
    <definedName name="Premium_dunkles_Holz" localSheetId="0">'Order form'!$AP$38:$AP$43</definedName>
    <definedName name="Premium_helles_Holz" localSheetId="0">'Order form'!$AO$38:$AO$43</definedName>
    <definedName name="_xlnm.Print_Area" localSheetId="0">'Order form'!$A$1:$AK$82</definedName>
    <definedName name="seat" localSheetId="4">#REF!</definedName>
    <definedName name="Seattype" localSheetId="4">#REF!</definedName>
  </definedNames>
  <calcPr calcId="124519"/>
  <fileRecoveryPr repairLoad="1"/>
</workbook>
</file>

<file path=xl/calcChain.xml><?xml version="1.0" encoding="utf-8"?>
<calcChain xmlns="http://schemas.openxmlformats.org/spreadsheetml/2006/main">
  <c r="AM65" i="1"/>
  <c r="AM40"/>
  <c r="AM39"/>
  <c r="AM38"/>
  <c r="AM37"/>
  <c r="AM33"/>
  <c r="AB26"/>
  <c r="AB25"/>
  <c r="H9" i="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8"/>
  <c r="A181" i="11"/>
  <c r="A178"/>
  <c r="A182"/>
  <c r="A177"/>
  <c r="A179"/>
  <c r="A180"/>
  <c r="A183"/>
  <c r="A176"/>
  <c r="D39" i="2" l="1"/>
  <c r="I39" s="1"/>
  <c r="A175" i="11"/>
  <c r="A174"/>
  <c r="Q49" i="1" l="1"/>
  <c r="A10" i="11"/>
  <c r="A120"/>
  <c r="A55"/>
  <c r="A19"/>
  <c r="A99"/>
  <c r="A20"/>
  <c r="Q31" i="1" l="1"/>
  <c r="D25" i="2"/>
  <c r="Q62" i="1" l="1"/>
  <c r="A160" i="11"/>
  <c r="A159"/>
  <c r="A148"/>
  <c r="AD33" i="1" l="1"/>
  <c r="A171" i="11"/>
  <c r="A170"/>
  <c r="A172"/>
  <c r="A173"/>
  <c r="A155" i="10" l="1"/>
  <c r="A153"/>
  <c r="A151"/>
  <c r="A149"/>
  <c r="A147"/>
  <c r="A43" i="11"/>
  <c r="A4"/>
  <c r="A128"/>
  <c r="A135"/>
  <c r="A47"/>
  <c r="A60"/>
  <c r="A45"/>
  <c r="A72"/>
  <c r="A9"/>
  <c r="A130"/>
  <c r="A158"/>
  <c r="A157"/>
  <c r="A62"/>
  <c r="A141"/>
  <c r="A106"/>
  <c r="A109"/>
  <c r="A14"/>
  <c r="A13"/>
  <c r="A166"/>
  <c r="A78"/>
  <c r="A41"/>
  <c r="A104"/>
  <c r="A8"/>
  <c r="A58"/>
  <c r="A33"/>
  <c r="A25"/>
  <c r="A151"/>
  <c r="A80"/>
  <c r="A7"/>
  <c r="A38"/>
  <c r="A81"/>
  <c r="A116"/>
  <c r="A26"/>
  <c r="A97"/>
  <c r="A146"/>
  <c r="A90"/>
  <c r="A77"/>
  <c r="A126"/>
  <c r="A110"/>
  <c r="A165"/>
  <c r="A145"/>
  <c r="A31"/>
  <c r="A125"/>
  <c r="A111"/>
  <c r="A68"/>
  <c r="A137"/>
  <c r="A139"/>
  <c r="A138"/>
  <c r="A142"/>
  <c r="A17"/>
  <c r="A49"/>
  <c r="A140"/>
  <c r="A52"/>
  <c r="A36"/>
  <c r="A89"/>
  <c r="A82"/>
  <c r="A79"/>
  <c r="A154"/>
  <c r="A91"/>
  <c r="A149"/>
  <c r="A32"/>
  <c r="A56"/>
  <c r="A164"/>
  <c r="A15"/>
  <c r="A127"/>
  <c r="A169"/>
  <c r="A156"/>
  <c r="A162"/>
  <c r="A152"/>
  <c r="A112"/>
  <c r="A53"/>
  <c r="A93"/>
  <c r="A92"/>
  <c r="A11"/>
  <c r="A37"/>
  <c r="A3"/>
  <c r="A150"/>
  <c r="A108"/>
  <c r="A44"/>
  <c r="A28"/>
  <c r="A129"/>
  <c r="A57"/>
  <c r="A123"/>
  <c r="A75"/>
  <c r="A2"/>
  <c r="A117"/>
  <c r="A54"/>
  <c r="A103"/>
  <c r="A87"/>
  <c r="A105"/>
  <c r="A85"/>
  <c r="A27"/>
  <c r="A74"/>
  <c r="A69"/>
  <c r="A147"/>
  <c r="A12"/>
  <c r="A136"/>
  <c r="A96"/>
  <c r="A83"/>
  <c r="A64"/>
  <c r="A153"/>
  <c r="A6"/>
  <c r="A76"/>
  <c r="A50"/>
  <c r="A124"/>
  <c r="A131"/>
  <c r="A155"/>
  <c r="A100"/>
  <c r="A70"/>
  <c r="A95"/>
  <c r="A84"/>
  <c r="A71"/>
  <c r="A119"/>
  <c r="A46"/>
  <c r="A39"/>
  <c r="A168"/>
  <c r="A107"/>
  <c r="A144"/>
  <c r="A98"/>
  <c r="A73"/>
  <c r="A86"/>
  <c r="A63"/>
  <c r="A23"/>
  <c r="A30"/>
  <c r="A51"/>
  <c r="A113"/>
  <c r="A161"/>
  <c r="A101"/>
  <c r="A102"/>
  <c r="A115"/>
  <c r="A114"/>
  <c r="A34"/>
  <c r="A167"/>
  <c r="A59"/>
  <c r="A122"/>
  <c r="A16"/>
  <c r="A133"/>
  <c r="A48"/>
  <c r="A132"/>
  <c r="A22"/>
  <c r="A121"/>
  <c r="A66"/>
  <c r="A18"/>
  <c r="A134"/>
  <c r="A24"/>
  <c r="A35"/>
  <c r="A40"/>
  <c r="A88"/>
  <c r="A67"/>
  <c r="A29"/>
  <c r="A118"/>
  <c r="A163"/>
  <c r="A65"/>
  <c r="A61"/>
  <c r="A143"/>
  <c r="A5"/>
  <c r="A42"/>
  <c r="A21"/>
  <c r="A94"/>
  <c r="C8" i="2" l="1"/>
  <c r="D8"/>
  <c r="D34" l="1"/>
  <c r="D13" l="1"/>
  <c r="I13" s="1"/>
  <c r="D26" l="1"/>
  <c r="D9" l="1"/>
  <c r="I9" s="1"/>
  <c r="D28" l="1"/>
  <c r="D37" l="1"/>
  <c r="I37" s="1"/>
  <c r="D35"/>
  <c r="I35" s="1"/>
  <c r="D23" l="1"/>
  <c r="D21" l="1"/>
  <c r="D20"/>
  <c r="D12"/>
  <c r="I8" l="1"/>
  <c r="C2" l="1"/>
  <c r="D22" l="1"/>
  <c r="D19"/>
  <c r="D18"/>
  <c r="D17"/>
  <c r="D16"/>
  <c r="D15"/>
  <c r="G1" l="1"/>
  <c r="D33" l="1"/>
  <c r="I34" l="1"/>
  <c r="I33"/>
  <c r="I28"/>
  <c r="I25"/>
  <c r="D24"/>
  <c r="I24" s="1"/>
  <c r="D11" l="1"/>
  <c r="I11" s="1"/>
  <c r="D10"/>
  <c r="I23"/>
  <c r="I21"/>
  <c r="I22"/>
  <c r="I20"/>
  <c r="I19"/>
  <c r="I18"/>
  <c r="I17"/>
  <c r="I16"/>
  <c r="I15"/>
  <c r="I12"/>
  <c r="C9"/>
  <c r="D36" l="1"/>
  <c r="I36" s="1"/>
  <c r="D27"/>
  <c r="I27" s="1"/>
  <c r="D14"/>
  <c r="I14" s="1"/>
  <c r="I10"/>
  <c r="I26" l="1"/>
  <c r="D38" l="1"/>
  <c r="I38" s="1"/>
  <c r="I41" s="1"/>
  <c r="I42" s="1"/>
  <c r="I43" l="1"/>
</calcChain>
</file>

<file path=xl/sharedStrings.xml><?xml version="1.0" encoding="utf-8"?>
<sst xmlns="http://schemas.openxmlformats.org/spreadsheetml/2006/main" count="2106" uniqueCount="867">
  <si>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</si>
  <si>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</si>
  <si>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</si>
  <si>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</si>
  <si>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</si>
  <si>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</si>
  <si>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</si>
  <si>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</si>
  <si>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</si>
  <si>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</si>
  <si>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</si>
  <si>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</si>
  <si>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</si>
  <si>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</si>
  <si>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months</t>
  </si>
  <si>
    <t>Fixing of the rails</t>
  </si>
  <si>
    <t>Stainless steel label</t>
  </si>
  <si>
    <t>Order reference name (or number)</t>
  </si>
  <si>
    <t>Item</t>
  </si>
  <si>
    <t>Basic price</t>
  </si>
  <si>
    <t>Location</t>
  </si>
  <si>
    <t>unit</t>
  </si>
  <si>
    <t>Rail</t>
  </si>
  <si>
    <t>Extra pillars for controls</t>
  </si>
  <si>
    <t>Additional stop</t>
  </si>
  <si>
    <t>90° curve</t>
  </si>
  <si>
    <t>180° curve</t>
  </si>
  <si>
    <t>Special curve (nonstandard radius; each 90° or 3 m)</t>
  </si>
  <si>
    <t>Negative curve (each 90° or 3 m)</t>
  </si>
  <si>
    <t>Curves</t>
  </si>
  <si>
    <t>Plastic cover</t>
  </si>
  <si>
    <t>Controls</t>
  </si>
  <si>
    <t>Radio controls with large push buttons (in compliance with EN81-40)</t>
  </si>
  <si>
    <t>Additional costs</t>
  </si>
  <si>
    <t>pcs</t>
  </si>
  <si>
    <t>Transport box</t>
  </si>
  <si>
    <t>Total length of rails</t>
  </si>
  <si>
    <t>Extra control (2 pcs included in basic price)</t>
  </si>
  <si>
    <t>Non-standard RAL color treatment (other than RAL 7035 )</t>
  </si>
  <si>
    <t>Warranty (always fill out)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</si>
  <si>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</si>
  <si>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</si>
  <si>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</si>
  <si>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</si>
  <si>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</si>
  <si>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</si>
  <si>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</si>
  <si>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</si>
  <si>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</si>
  <si>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</si>
  <si>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</si>
  <si>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</si>
  <si>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</si>
  <si>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</si>
  <si>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</si>
  <si>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</si>
  <si>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</si>
  <si>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</si>
  <si>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</si>
  <si>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</si>
  <si>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</si>
  <si>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</si>
  <si>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</si>
  <si>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</si>
  <si>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</si>
  <si>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</si>
  <si>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</si>
  <si>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</si>
  <si>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</si>
  <si>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none</t>
  </si>
  <si>
    <t>Delivery date</t>
  </si>
  <si>
    <t>Prepared by</t>
  </si>
  <si>
    <t>Mini key</t>
  </si>
  <si>
    <t>Warranty time</t>
  </si>
  <si>
    <t>Drawing time urgency</t>
  </si>
  <si>
    <t>Total price VAT excl.:</t>
  </si>
  <si>
    <t>Discount:</t>
  </si>
  <si>
    <t>Price list</t>
  </si>
  <si>
    <t>Customer (client):</t>
  </si>
  <si>
    <t>EUR/unit</t>
  </si>
  <si>
    <t>Seat design type</t>
  </si>
  <si>
    <t>Premium_Line_dark_brown_wood</t>
  </si>
  <si>
    <t>Design specifications</t>
  </si>
  <si>
    <t>Automatic seat swivel</t>
  </si>
  <si>
    <t>Upholstery</t>
  </si>
  <si>
    <t>Classic_Line</t>
  </si>
  <si>
    <t>Premium_Line_light_brown_wood</t>
  </si>
  <si>
    <t>Exclusive_Line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</si>
  <si>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</si>
  <si>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</si>
  <si>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</si>
  <si>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</si>
  <si>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</si>
  <si>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</si>
  <si>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</si>
  <si>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</si>
  <si>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</si>
  <si>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</si>
  <si>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</si>
  <si>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</si>
  <si>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</si>
  <si>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</si>
  <si>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</si>
  <si>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</si>
  <si>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</si>
  <si>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</si>
  <si>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</si>
  <si>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</si>
  <si>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</si>
  <si>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</si>
  <si>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Stairlift</t>
  </si>
  <si>
    <t>Automatic footrest folding</t>
  </si>
  <si>
    <t>Fixing on the wall</t>
  </si>
  <si>
    <t>On downstairs side (standard)</t>
  </si>
  <si>
    <t>Q1 (standard)</t>
  </si>
  <si>
    <t>Plastic cover for footplates</t>
  </si>
  <si>
    <t>Joystick position side</t>
  </si>
  <si>
    <t>Extra heavy batteries</t>
  </si>
  <si>
    <t>Creme (artificial leather)</t>
  </si>
  <si>
    <t>Service display</t>
  </si>
  <si>
    <t>Stand-up seat version (up to 120 kg)</t>
  </si>
  <si>
    <t>ALPHA stairlift</t>
  </si>
  <si>
    <t>Zinc sprayed rail (outdoor treatment)</t>
  </si>
  <si>
    <t>Clamp fixing on the steps</t>
  </si>
  <si>
    <t>into the steps (standard)</t>
  </si>
  <si>
    <t>Handset</t>
  </si>
  <si>
    <t>Extra heavy batteries (12 Ah)</t>
  </si>
  <si>
    <t>Drawing time urgency in working days</t>
  </si>
  <si>
    <t>not specified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</si>
  <si>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</si>
  <si>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</si>
  <si>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</si>
  <si>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</si>
  <si>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</si>
  <si>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</si>
  <si>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</si>
  <si>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</si>
  <si>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</si>
  <si>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</si>
  <si>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</si>
  <si>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</si>
  <si>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</si>
  <si>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</si>
  <si>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</si>
  <si>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</si>
  <si>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</si>
  <si>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</si>
  <si>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</si>
  <si>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</si>
  <si>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</si>
  <si>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</si>
  <si>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</si>
  <si>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</si>
  <si>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</si>
  <si>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</si>
  <si>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</si>
  <si>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</si>
  <si>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</si>
  <si>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</si>
  <si>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</si>
  <si>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</si>
  <si>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</si>
  <si>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</si>
  <si>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</si>
  <si>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</si>
  <si>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</si>
  <si>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</si>
  <si>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</si>
  <si>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</si>
  <si>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</si>
  <si>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</si>
  <si>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</si>
  <si>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</si>
  <si>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</si>
  <si>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</si>
  <si>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</si>
  <si>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</si>
  <si>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</si>
  <si>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</si>
  <si>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</si>
  <si>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</si>
  <si>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</si>
  <si>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</si>
  <si>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</si>
  <si>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</si>
  <si>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</si>
  <si>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</si>
  <si>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</si>
  <si>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</si>
  <si>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</si>
  <si>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</si>
  <si>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</si>
  <si>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</si>
  <si>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</si>
  <si>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</si>
  <si>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</si>
  <si>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</si>
  <si>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</si>
  <si>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</si>
  <si>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</si>
  <si>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</si>
  <si>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</si>
  <si>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</si>
  <si>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</si>
  <si>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</si>
  <si>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</si>
  <si>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</si>
  <si>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</si>
  <si>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</si>
  <si>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</si>
  <si>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</si>
  <si>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</si>
  <si>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</si>
  <si>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</si>
  <si>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</si>
  <si>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</si>
  <si>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</si>
  <si>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</si>
  <si>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</si>
  <si>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</si>
  <si>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</si>
  <si>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</si>
  <si>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</si>
  <si>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</si>
  <si>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</si>
  <si>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</si>
  <si>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</si>
  <si>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</si>
  <si>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</si>
  <si>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</si>
  <si>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</si>
  <si>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</si>
  <si>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</si>
  <si>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</si>
  <si>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</si>
  <si>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</si>
  <si>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</si>
  <si>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</si>
  <si>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</si>
  <si>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Seat design execution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</si>
  <si>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</si>
  <si>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</si>
  <si>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</si>
  <si>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</si>
  <si>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</si>
  <si>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</si>
  <si>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</si>
  <si>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</si>
  <si>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</si>
  <si>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</si>
  <si>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</si>
  <si>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</si>
  <si>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</si>
  <si>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</si>
  <si>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</si>
  <si>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</si>
  <si>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</si>
  <si>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</si>
  <si>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</si>
  <si>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</si>
  <si>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</si>
  <si>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</si>
  <si>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</si>
  <si>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</si>
  <si>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</si>
  <si>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</si>
  <si>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</si>
  <si>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</si>
  <si>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</si>
  <si>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</si>
  <si>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</si>
  <si>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</si>
  <si>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</si>
  <si>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</si>
  <si>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</si>
  <si>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</si>
  <si>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</si>
  <si>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</si>
  <si>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</si>
  <si>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</si>
  <si>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</si>
  <si>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</si>
  <si>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</si>
  <si>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</si>
  <si>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</si>
  <si>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</si>
  <si>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</si>
  <si>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</si>
  <si>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</si>
  <si>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</si>
  <si>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</si>
  <si>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</si>
  <si>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</si>
  <si>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</si>
  <si>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</si>
  <si>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</si>
  <si>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</si>
  <si>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</si>
  <si>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</si>
  <si>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</si>
  <si>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</si>
  <si>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</si>
  <si>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</si>
  <si>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</si>
  <si>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</si>
  <si>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</si>
  <si>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</si>
  <si>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</si>
  <si>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</si>
  <si>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</si>
  <si>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</si>
  <si>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</si>
  <si>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</si>
  <si>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</si>
  <si>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</si>
  <si>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</si>
  <si>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</si>
  <si>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</si>
  <si>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</si>
  <si>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</si>
  <si>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</si>
  <si>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</si>
  <si>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</si>
  <si>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</si>
  <si>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</si>
  <si>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</si>
  <si>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</si>
  <si>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</si>
  <si>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</si>
  <si>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</si>
  <si>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</si>
  <si>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</si>
  <si>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</si>
  <si>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</si>
  <si>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</si>
  <si>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</si>
  <si>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</si>
  <si>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</si>
  <si>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</si>
  <si>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</si>
  <si>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</si>
  <si>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</si>
  <si>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</si>
  <si>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</si>
  <si>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</si>
  <si>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</si>
  <si>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</si>
  <si>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</si>
  <si>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</si>
  <si>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</si>
  <si>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</si>
  <si>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</si>
  <si>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</si>
  <si>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</si>
  <si>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</si>
  <si>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</si>
  <si>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</si>
  <si>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</si>
  <si>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</si>
  <si>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</si>
  <si>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</si>
  <si>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</si>
  <si>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</si>
  <si>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</si>
  <si>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</si>
  <si>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</si>
  <si>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</si>
  <si>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</si>
  <si>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</si>
  <si>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</si>
  <si>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</si>
  <si>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</si>
  <si>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</si>
  <si>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</si>
  <si>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</si>
  <si>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</si>
  <si>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</si>
  <si>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</si>
  <si>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</si>
  <si>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</si>
  <si>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</si>
  <si>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</si>
  <si>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</si>
  <si>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</si>
  <si>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</si>
  <si>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</si>
  <si>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</si>
  <si>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</si>
  <si>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</si>
  <si>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</si>
  <si>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</si>
  <si>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</si>
  <si>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</si>
  <si>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</si>
  <si>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</si>
  <si>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</si>
  <si>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</si>
  <si>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</si>
  <si>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</si>
  <si>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</si>
  <si>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</si>
  <si>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</si>
  <si>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</si>
  <si>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</si>
  <si>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</si>
  <si>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</si>
  <si>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</si>
  <si>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</si>
  <si>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</si>
  <si>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</si>
  <si>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</si>
  <si>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</si>
  <si>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</si>
  <si>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</si>
  <si>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</si>
  <si>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</si>
  <si>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</si>
  <si>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</si>
  <si>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</si>
  <si>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</si>
  <si>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</si>
  <si>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</si>
  <si>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</si>
  <si>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</si>
  <si>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</si>
  <si>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</si>
  <si>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</si>
  <si>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</si>
  <si>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</si>
  <si>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</si>
  <si>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</si>
  <si>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</si>
  <si>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</si>
  <si>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</si>
  <si>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</si>
  <si>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</si>
  <si>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</si>
  <si>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</si>
  <si>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</si>
  <si>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</si>
  <si>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</si>
  <si>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</si>
  <si>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</si>
  <si>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</si>
  <si>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</si>
  <si>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</si>
  <si>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</si>
  <si>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</si>
  <si>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</si>
  <si>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</si>
  <si>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</si>
  <si>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</si>
  <si>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</si>
  <si>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</si>
  <si>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</si>
  <si>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</si>
  <si>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</si>
  <si>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</si>
  <si>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</si>
  <si>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</si>
  <si>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</si>
  <si>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</si>
  <si>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</si>
  <si>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</si>
  <si>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</si>
  <si>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</si>
  <si>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</si>
  <si>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</si>
  <si>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</si>
  <si>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</si>
  <si>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</si>
  <si>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</si>
  <si>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</si>
  <si>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</si>
  <si>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</si>
  <si>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</si>
  <si>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</si>
  <si>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</si>
  <si>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</si>
  <si>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</si>
  <si>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</si>
  <si>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</si>
  <si>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</si>
  <si>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</si>
  <si>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</si>
  <si>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</si>
  <si>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</si>
  <si>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</si>
  <si>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Nombre de courbes négatives</t>
  </si>
  <si>
    <t>Nombre de courbures verticales</t>
  </si>
  <si>
    <t>Nombre d'arrêts intermédiaires</t>
  </si>
  <si>
    <t>Traitement de surface du rail</t>
  </si>
  <si>
    <t>Intérieur</t>
  </si>
  <si>
    <t>Monte-escalier + rail (standard)</t>
  </si>
  <si>
    <t>Rail seulement</t>
  </si>
  <si>
    <t>Autres options</t>
  </si>
  <si>
    <t>Temps de garantie</t>
  </si>
  <si>
    <t>Étiquette en acier inoxydable</t>
  </si>
  <si>
    <t>Boîte de transport</t>
  </si>
  <si>
    <t>Temps de dessin urgent en jours ouvrables</t>
  </si>
  <si>
    <t>Affichage de service</t>
  </si>
  <si>
    <t>Couvercle en plastique pour repose-pieds</t>
  </si>
  <si>
    <t>Dimensions utilisateur facultatives</t>
  </si>
  <si>
    <t>Batteries extra lourdes</t>
  </si>
  <si>
    <t>Hauteur du siège à la tête:</t>
  </si>
  <si>
    <t>Distance du dos aux genoux: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</si>
  <si>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</si>
  <si>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</si>
  <si>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</si>
  <si>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</si>
  <si>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</si>
  <si>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</si>
  <si>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</si>
  <si>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Capacité de chargement de 145 kg</t>
  </si>
  <si>
    <t>Version siège debout (jusqu'à 120 kg)</t>
  </si>
  <si>
    <t>ALPHA STAIRLIFT</t>
  </si>
  <si>
    <t>ORDER FORM</t>
  </si>
  <si>
    <t>ALPHA TREPPENLIFT</t>
  </si>
  <si>
    <t>BESTELLFORMULAR</t>
  </si>
  <si>
    <t>BON DE COMMANDE</t>
  </si>
  <si>
    <t>Exklusive_Linie</t>
  </si>
  <si>
    <t>Premium_helles_Holz</t>
  </si>
  <si>
    <t>Premium_dunkles_Holz</t>
  </si>
  <si>
    <t>Premium_bois_brun_fonce</t>
  </si>
  <si>
    <t>Premium_bois_brun_clair</t>
  </si>
  <si>
    <t>Semaine</t>
  </si>
  <si>
    <t>Lieferdatum</t>
  </si>
  <si>
    <t>Housse plastique pour unité extérieur</t>
  </si>
  <si>
    <t>Nr. total de contrôle externe</t>
  </si>
  <si>
    <t>mm</t>
  </si>
  <si>
    <t>Société</t>
  </si>
  <si>
    <t>Firma</t>
  </si>
  <si>
    <t>Company</t>
  </si>
  <si>
    <t>Dans les marches (standard)</t>
  </si>
  <si>
    <t>Pince de fixation sur les marches</t>
  </si>
  <si>
    <t>Sur le mur avec poteaux supportés</t>
  </si>
  <si>
    <t>Monté sur poteau</t>
  </si>
  <si>
    <t>ALPHA MONTE-ESCALIER</t>
  </si>
  <si>
    <t>Adresse</t>
  </si>
  <si>
    <t>Le pays</t>
  </si>
  <si>
    <t>Lieu d'installation</t>
  </si>
  <si>
    <t>Num. de production</t>
  </si>
  <si>
    <t>PLZ</t>
  </si>
  <si>
    <t>Special RAL</t>
  </si>
  <si>
    <t>Verzinkt + Special RAL</t>
  </si>
  <si>
    <t>Zinc + Special RAL</t>
  </si>
  <si>
    <t>=IF(Q25="straight start with bottom overrun","mm from first step to end of chair", "")</t>
  </si>
  <si>
    <t>=IF(Q26="straight top overrun","mm from last step to end of chair", "")</t>
  </si>
  <si>
    <t>=IF(Q25="Gerade mit horizontalem Auslauf","mm von erster Stufe bis Ende Sitz", "")</t>
  </si>
  <si>
    <t>=IF(Q26="Gerader Überlauf","mm von letzter Stufe bis Ende Sitz", "")</t>
  </si>
  <si>
    <t>=IF(Q26="Débordement droit","mm de la dernière étape à la fin du fauteuil", "")</t>
  </si>
  <si>
    <t>Automatic hinge rail</t>
  </si>
  <si>
    <t>Automatische Klappschiene</t>
  </si>
  <si>
    <t>Rail relevable électrique</t>
  </si>
  <si>
    <t>-</t>
  </si>
  <si>
    <t>Datum</t>
  </si>
  <si>
    <t>Date</t>
  </si>
  <si>
    <t>FORMULARIO DE PEDIDO</t>
  </si>
  <si>
    <t>Idioma</t>
  </si>
  <si>
    <t>Fecha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</si>
  <si>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</si>
  <si>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</si>
  <si>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</si>
  <si>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</si>
  <si>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</si>
  <si>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</si>
  <si>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</si>
  <si>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</si>
  <si>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Ubicación de la instalación</t>
  </si>
  <si>
    <t>Lado de la instalación</t>
  </si>
  <si>
    <t>No. de producción</t>
  </si>
  <si>
    <t>Nombre de referencia del pedido (o número)</t>
  </si>
  <si>
    <t>Parada inferior</t>
  </si>
  <si>
    <t>Parada superior</t>
  </si>
  <si>
    <t>Número de curvas de 90 °</t>
  </si>
  <si>
    <t>Número de curvas de 180 °</t>
  </si>
  <si>
    <t>Número de curvas especiales</t>
  </si>
  <si>
    <t>Número de curvas negativas</t>
  </si>
  <si>
    <t>Número de curvas verticales</t>
  </si>
  <si>
    <t>Número de paradas intermedias</t>
  </si>
  <si>
    <t>Interior</t>
  </si>
  <si>
    <t>Al aire libre</t>
  </si>
  <si>
    <t>Izquierda</t>
  </si>
  <si>
    <t>Derecha</t>
  </si>
  <si>
    <t>90 °</t>
  </si>
  <si>
    <t>180 °</t>
  </si>
  <si>
    <t>Curva especial</t>
  </si>
  <si>
    <t>Directamente en el último paso</t>
  </si>
  <si>
    <t>90 ° en el aterrizaje superior</t>
  </si>
  <si>
    <t>180 ° en el aterrizaje superior</t>
  </si>
  <si>
    <t>Curva especial en el aterrizaje superior.</t>
  </si>
  <si>
    <t>Especificaciones de diseño</t>
  </si>
  <si>
    <t>Ejecución</t>
  </si>
  <si>
    <t>Tipo de diseño de asiento</t>
  </si>
  <si>
    <t>Tapicería</t>
  </si>
  <si>
    <t>Asiento giratorio automático</t>
  </si>
  <si>
    <t>Mayor distancia del reposabrazos (+ 100mm)</t>
  </si>
  <si>
    <t>Controles de aterrizaje externos (siempre radio)</t>
  </si>
  <si>
    <t>Tipo de llave</t>
  </si>
  <si>
    <t>Total no. de controles de aterrizaje externos</t>
  </si>
  <si>
    <t>Azul</t>
  </si>
  <si>
    <t>Verde</t>
  </si>
  <si>
    <t>Perla blanca</t>
  </si>
  <si>
    <t>Marrón nogal</t>
  </si>
  <si>
    <t>Safran amarillo</t>
  </si>
  <si>
    <t>Oliva (tejido textil)</t>
  </si>
  <si>
    <t>Granito (tejido textil)</t>
  </si>
  <si>
    <t>Burdeos (tejido textil)</t>
  </si>
  <si>
    <t>Mármol (tejido textil)</t>
  </si>
  <si>
    <t>Marfil (tejido textil)</t>
  </si>
  <si>
    <t>Basalto (cuero artificial)</t>
  </si>
  <si>
    <t>Borgoña (cuero artificial)</t>
  </si>
  <si>
    <t>Mocha (cuero artificial)</t>
  </si>
  <si>
    <t>Sí</t>
  </si>
  <si>
    <t>En el lado de abajo (estándar)</t>
  </si>
  <si>
    <t>En el lado de arriba (opcional)</t>
  </si>
  <si>
    <t>Teclado de membrana (estándar)</t>
  </si>
  <si>
    <t>Grandes pulsadores</t>
  </si>
  <si>
    <t>Sin llave</t>
  </si>
  <si>
    <t>Mini llave</t>
  </si>
  <si>
    <t>Auricular</t>
  </si>
  <si>
    <t>Montado en la pared</t>
  </si>
  <si>
    <t>Montado en pilar</t>
  </si>
  <si>
    <t>Otras opciones</t>
  </si>
  <si>
    <t>Tiempo de garantia</t>
  </si>
  <si>
    <t>Etiqueta de acero inoxidable</t>
  </si>
  <si>
    <t>Caja de transporte</t>
  </si>
  <si>
    <t>Pantalla de servicio</t>
  </si>
  <si>
    <t>Mayor capacidad de carga de 145kg.</t>
  </si>
  <si>
    <t>Dimensiones de usuario opcionales</t>
  </si>
  <si>
    <t>Baterías extra pesadas</t>
  </si>
  <si>
    <t>Estructura de soporte</t>
  </si>
  <si>
    <t>Información Adicional</t>
  </si>
  <si>
    <t>Fecha de entrega</t>
  </si>
  <si>
    <t>Preparado por</t>
  </si>
  <si>
    <t>Semana</t>
  </si>
  <si>
    <t>Español</t>
  </si>
  <si>
    <t>ALPHA SALVAESCALERA</t>
  </si>
  <si>
    <t>Dirección de recogida: Spedition Englmayer, Wiesenstrasse 71, 4600 Wels, Austria</t>
  </si>
  <si>
    <t>Especificación de la guia</t>
  </si>
  <si>
    <t>Longitud de la guia en metros redondeados</t>
  </si>
  <si>
    <t>Tratamiento de la superficie de la guia</t>
  </si>
  <si>
    <t>Recta</t>
  </si>
  <si>
    <t>Recta con comienzo empinado</t>
  </si>
  <si>
    <t>Recta con distancia al primer escalon</t>
  </si>
  <si>
    <t>Reposapiés automatico</t>
  </si>
  <si>
    <t>Lado del mando de joystick</t>
  </si>
  <si>
    <t>Posicion de controles de aterrizaje externos</t>
  </si>
  <si>
    <t>Solo la guia</t>
  </si>
  <si>
    <t>Salvaescalera + guia (estándar)</t>
  </si>
  <si>
    <t>Rojo</t>
  </si>
  <si>
    <t>Rouge</t>
  </si>
  <si>
    <t>Rot</t>
  </si>
  <si>
    <t>Vert</t>
  </si>
  <si>
    <t>Marrón</t>
  </si>
  <si>
    <t>Azul marino</t>
  </si>
  <si>
    <t>Verde esmeralda</t>
  </si>
  <si>
    <t>Rojo rubí</t>
  </si>
  <si>
    <t>Premium_Line_madera_marrón_claro</t>
  </si>
  <si>
    <t>Premium_Line_madera_marrón_oscuro</t>
  </si>
  <si>
    <t>Cubierta de plástico para elevador al aire libre</t>
  </si>
  <si>
    <t xml:space="preserve">Tiempo de dibujo de urgencia en días </t>
  </si>
  <si>
    <t>Tapas de plástico para reposapiés</t>
  </si>
  <si>
    <t>Versión de asiento para ir de pie</t>
  </si>
  <si>
    <t>Guia abatible</t>
  </si>
  <si>
    <t>Fijación de la guias</t>
  </si>
  <si>
    <t>En los escalones (estándar)</t>
  </si>
  <si>
    <t>Fijación de la abrazadera en los escalones</t>
  </si>
  <si>
    <t>On the wall with supporting pillars</t>
  </si>
  <si>
    <t>En la pared con pilares de apoyo</t>
  </si>
  <si>
    <t>Bends in vertical section for steep start or top overrun</t>
  </si>
  <si>
    <t>Seat design type Exclusive</t>
  </si>
  <si>
    <t>Telefon</t>
  </si>
  <si>
    <t>Email</t>
  </si>
  <si>
    <t>Telephone</t>
  </si>
  <si>
    <t>Téléphone</t>
  </si>
  <si>
    <t>Téléfono</t>
  </si>
  <si>
    <t>Safrangelb</t>
  </si>
  <si>
    <t>Bearbeitet von</t>
  </si>
  <si>
    <t>Creme (Kunstleder)</t>
  </si>
  <si>
    <t>Crème (cuir artificiel)</t>
  </si>
  <si>
    <t>Crema (cuero artificial)</t>
  </si>
  <si>
    <t>Olive (Webstoff)</t>
  </si>
  <si>
    <t>Granit (Webstoff)</t>
  </si>
  <si>
    <t>Bordeaux (Webstoff)</t>
  </si>
  <si>
    <t>Marmor (Webstoff)</t>
  </si>
  <si>
    <t>Elfenbein (Webstoff)</t>
  </si>
  <si>
    <t>Light gray (waterproof)</t>
  </si>
  <si>
    <t>Hellgrau (wasserdicht)</t>
  </si>
  <si>
    <t>Gris clair (imperméable)</t>
  </si>
  <si>
    <t>Gris claro (impermeable)</t>
  </si>
  <si>
    <t>Größere Armlehnendistanz (+ 100mm)</t>
  </si>
  <si>
    <t>Bigger armrest distance (+ 100mm)</t>
  </si>
  <si>
    <t>Talseitig (Standard)</t>
  </si>
  <si>
    <t>Onto the steps (standard)</t>
  </si>
  <si>
    <t>Extérieur</t>
  </si>
  <si>
    <t>À gauche</t>
  </si>
  <si>
    <t>À droite</t>
  </si>
  <si>
    <t>Départ droit avec dépassement du bas</t>
  </si>
  <si>
    <t>Stützen mit Wandbefestigung</t>
  </si>
  <si>
    <t>=IF(Q25="Départ droit avec dépassement du bas","mm du premier pas à la fin du fauteuil", "")</t>
  </si>
  <si>
    <t>Zinc + RAL 9007 (outdoor standard)</t>
  </si>
  <si>
    <t>Verzinkt + RAL 9007 (Außenanlage Std.)</t>
  </si>
  <si>
    <t>Zinc + RAL 9007 (standard extérieur)</t>
  </si>
  <si>
    <t>Zinc + RAL 9007 (estándar exterior)</t>
  </si>
  <si>
    <t>Kastanienbraun</t>
  </si>
  <si>
    <t>Mocca (Kunstleder)</t>
  </si>
  <si>
    <t>Arrêt supérieur à 90°</t>
  </si>
  <si>
    <t>Arrêt supérieur à 180°</t>
  </si>
  <si>
    <t>Contrôles d'arrêt externes (toujours radio)</t>
  </si>
  <si>
    <t>Vert émeraude</t>
  </si>
  <si>
    <t>Rouge rubis</t>
  </si>
  <si>
    <t>Granit (textile tissé)</t>
  </si>
  <si>
    <t>Blanc perle</t>
  </si>
  <si>
    <t>RAL 7035</t>
  </si>
  <si>
    <t>RAL 9007</t>
  </si>
  <si>
    <t>RangeName</t>
  </si>
  <si>
    <t>Français</t>
  </si>
  <si>
    <t>Italiano</t>
  </si>
  <si>
    <t>ALPHA MONTASCALE</t>
  </si>
  <si>
    <t>MODULO D'ORDINE</t>
  </si>
  <si>
    <t>linguaggio</t>
  </si>
  <si>
    <t>Data</t>
  </si>
  <si>
    <t>Versione</t>
  </si>
  <si>
    <t>Distributore: (compilare sempre)</t>
  </si>
  <si>
    <t>Indirizzo di consegna: (compilare sempre)</t>
  </si>
  <si>
    <t>Azienda</t>
  </si>
  <si>
    <t>Indirizzo</t>
  </si>
  <si>
    <t>Codice postale</t>
  </si>
  <si>
    <t>Città</t>
  </si>
  <si>
    <t>Nazione</t>
  </si>
  <si>
    <t>Telefono</t>
  </si>
  <si>
    <t>Luogo di installazione</t>
  </si>
  <si>
    <t>Lato installazione</t>
  </si>
  <si>
    <t>Indirizzo di ritiro per ascensori: Spedition Englmayer, Wiesenstrasse 71, 4600 Wels, Austria</t>
  </si>
  <si>
    <t>Produzione n.</t>
  </si>
  <si>
    <t>Nome di riferimento dell'ordine (o numero)</t>
  </si>
  <si>
    <t>Specifiche della guida</t>
  </si>
  <si>
    <t>Lunghezza della guida in metri arrotondata</t>
  </si>
  <si>
    <t>Fermata inferiore</t>
  </si>
  <si>
    <t>Fermata superiore</t>
  </si>
  <si>
    <t>Numero di curve a 90 °</t>
  </si>
  <si>
    <t>Numero di curve a 180 °</t>
  </si>
  <si>
    <t>Numero di curve speciali</t>
  </si>
  <si>
    <t>Numero di curve negative</t>
  </si>
  <si>
    <t>Numero di curve verticali</t>
  </si>
  <si>
    <t>Numero di fermate intermedie</t>
  </si>
  <si>
    <t>Trattamento superficiale ferroviario</t>
  </si>
  <si>
    <t>=IF(Q25="Recta con distancia al primer escalon","mm desde el primer paso hasta el final de la silla","")</t>
  </si>
  <si>
    <t>=IF(Q25="Dritto con distanza dal primo passo","mm dal primo passo alla fine della sedia","")</t>
  </si>
  <si>
    <t>=IF(Q26="Recta sobre el rellano superior","mm desde el último paso hasta el final de la silla","")</t>
  </si>
  <si>
    <t>=IF(Q26="Dritto al piano superiore","mm dall'ultimo passaggio alla fine della sedia","")</t>
  </si>
  <si>
    <t>Interno</t>
  </si>
  <si>
    <t>All'aperto</t>
  </si>
  <si>
    <t>Sinistra</t>
  </si>
  <si>
    <t>Destra</t>
  </si>
  <si>
    <t>Dritto</t>
  </si>
  <si>
    <t>Dritto con partenza ripida</t>
  </si>
  <si>
    <t>Dritto con distanza dal primo passo</t>
  </si>
  <si>
    <t>Curva speciale</t>
  </si>
  <si>
    <t>Dritto all'ultimo passaggio</t>
  </si>
  <si>
    <t>Recta sobre el rellano superior</t>
  </si>
  <si>
    <t>Dritto al piano superiore</t>
  </si>
  <si>
    <t>90 ° sul piano superiore</t>
  </si>
  <si>
    <t>180 ° sul piano superiore</t>
  </si>
  <si>
    <t>Curva speciale sull'atterraggio in alto</t>
  </si>
  <si>
    <t>Zinco + RAL 9007 (standard esterno)</t>
  </si>
  <si>
    <t>Specifiche di design della sedia</t>
  </si>
  <si>
    <t>Esecuzione</t>
  </si>
  <si>
    <t>Tipo di design del sedile</t>
  </si>
  <si>
    <t>Tappezzeria</t>
  </si>
  <si>
    <t>Piegamento poggiapiedi automatico</t>
  </si>
  <si>
    <t>Sedile automatico girevole</t>
  </si>
  <si>
    <t>Più grande distanza del bracciolo (+ 100mm)</t>
  </si>
  <si>
    <t>Lato di posizione del joystick</t>
  </si>
  <si>
    <t>Comandi di atterraggio esterni (sempre radio)</t>
  </si>
  <si>
    <t>Tipo di chiave</t>
  </si>
  <si>
    <t>Totale n. di controlli di atterraggio esterni</t>
  </si>
  <si>
    <t>Posizione di controlli esterni</t>
  </si>
  <si>
    <t>Montascale + rail (standard)</t>
  </si>
  <si>
    <t>Solo guida</t>
  </si>
  <si>
    <t>Blu</t>
  </si>
  <si>
    <t>Rosso</t>
  </si>
  <si>
    <t>Marrone</t>
  </si>
  <si>
    <t>Grigio chiaro (impermeabile)</t>
  </si>
  <si>
    <t>Blu marino</t>
  </si>
  <si>
    <t>Verde smeraldo</t>
  </si>
  <si>
    <t>Rosso rubino</t>
  </si>
  <si>
    <t>Bianco perla</t>
  </si>
  <si>
    <t>Noce marrone</t>
  </si>
  <si>
    <t>Giallo safran</t>
  </si>
  <si>
    <t>Oliva (tessuto)</t>
  </si>
  <si>
    <t>Granito (tessuto)</t>
  </si>
  <si>
    <t>Bordeaux (tessuto)</t>
  </si>
  <si>
    <t>Marmo (tessuto)</t>
  </si>
  <si>
    <t>Avorio (tessuto)</t>
  </si>
  <si>
    <t>Basalto (pelle sintetica)</t>
  </si>
  <si>
    <t>Borgogna (pelle sintetica)</t>
  </si>
  <si>
    <t>Moka (pelle artificiale)</t>
  </si>
  <si>
    <t>Creme (pelle artificiale)</t>
  </si>
  <si>
    <t>Al piano di sotto (standard)</t>
  </si>
  <si>
    <t>Al piano di sopra (opzionale)</t>
  </si>
  <si>
    <t>Tastiera a membrana (standard)</t>
  </si>
  <si>
    <t>Grandi pulsanti</t>
  </si>
  <si>
    <t>Senza chiave</t>
  </si>
  <si>
    <t>Mini chiave</t>
  </si>
  <si>
    <t>Montaggio a parete</t>
  </si>
  <si>
    <t>Pilastro montato</t>
  </si>
  <si>
    <t>Ulteriori opzioni</t>
  </si>
  <si>
    <t>Copertura in plastica per montascale esterno</t>
  </si>
  <si>
    <t>Tempo di garanzia</t>
  </si>
  <si>
    <t>Etichetta in acciaio inossidabile</t>
  </si>
  <si>
    <t>Scatola di trasporto</t>
  </si>
  <si>
    <t>Urgenza del tempo di disegno in giorni lavorativi</t>
  </si>
  <si>
    <t>Display di servizio</t>
  </si>
  <si>
    <t>Rivestimento in plastica per pedane</t>
  </si>
  <si>
    <t>Versione per sedile rialzato (fino a 120 kg)</t>
  </si>
  <si>
    <t>Maggiore capacità di carico di 145 kg</t>
  </si>
  <si>
    <t>Dimensioni utente facoltative</t>
  </si>
  <si>
    <t>Batterie extra pesanti</t>
  </si>
  <si>
    <t>Cerniera automatica</t>
  </si>
  <si>
    <t>Altezza dal sedile alla testa:</t>
  </si>
  <si>
    <t>Struttura di supporto</t>
  </si>
  <si>
    <t>Fissaggio della guida</t>
  </si>
  <si>
    <t>Sui gradini (standard)</t>
  </si>
  <si>
    <t>Morsetto di fissaggio sui gradini</t>
  </si>
  <si>
    <t>Sulla parete con pilastri di sostegno</t>
  </si>
  <si>
    <t>Informazioni aggiuntive</t>
  </si>
  <si>
    <t>Data di consegna</t>
  </si>
  <si>
    <t>Preparato da</t>
  </si>
  <si>
    <t>Settimana</t>
  </si>
  <si>
    <t>Premium_Line_legno_marrone_chiaro</t>
  </si>
  <si>
    <t>Premium_Line_legno_marrone_scuro</t>
  </si>
  <si>
    <t>Sì</t>
  </si>
  <si>
    <t>SA-ALFA</t>
  </si>
  <si>
    <t>=IF(Q22="outdoor","Please remember to chose surface treatment for outdoor", "")</t>
  </si>
  <si>
    <t>=IF(Q22="Im Außenbereich","Bitte denken Sie daran, die Oberflächenbehandlung für den Außenbereich zu wählen.", "")</t>
  </si>
  <si>
    <t>=IF(Q22="Al aire libre","Por favor, recuerde elegir el tratamiento de superficie para exteriores", "")</t>
  </si>
  <si>
    <t>=IF(Q22="All'aperto","Ricordati di scegliere il trattamento superficiale per esterni", "")</t>
  </si>
  <si>
    <t>=IF(Q22="All'aperto","Per esterni è possibile soloil sedile "Classic Line" con tapezzeria Grigio chiaro", "")</t>
  </si>
  <si>
    <t>=IF(Q22="Im Außenbereich","Für Montage im Freien ist nur der Sitz Classic Line mit Sitzfarbe Hellgrau zulässig", "")</t>
  </si>
  <si>
    <t>=IF(Q22="Al aire libre","Para instalacion al aire libre solo la Classic Line con tapicería gris claro es possible", "")</t>
  </si>
  <si>
    <t>=IF(Q22="Extérieur","N'oubliez pas de choisir le traitement de surface pour l'extérieur", "")</t>
  </si>
  <si>
    <t>=IF(Q22="Extérieur","Pour l'extérieur, uniquement la ligne Classic Line avec tapisserie gris clair est possible", "")</t>
  </si>
  <si>
    <t>=IF(Q22="Extérieur","Pour l'extérieur, le respose pied automatique n'est pas possible", "")</t>
  </si>
  <si>
    <t>=IF(Q22="Al aire libre","Para instalacion al aire el reposapiés automatico no es possible", "")</t>
  </si>
  <si>
    <t>=IF(Q22="All'aperto","Per esterni il poggiapiedi automatico non è possibile", "")</t>
  </si>
  <si>
    <t>=IF(Q22="All'aperto","Per esterni il sedile automatico non è possibile", "")</t>
  </si>
  <si>
    <t>=IF(Q22="Extérieur","Pour l'extérieur, le siège automatique n'est pas possible", "")</t>
  </si>
  <si>
    <t>=IF(Q22="Im Außenbereich","Für Montage im Freien ist nur der Sitz Classic Line mit Sitzfarbe Hellgrau erhältlich", "")</t>
  </si>
  <si>
    <t>=IF(Q22="Im Außenbereich","Für Montage im Freien ist das automatische Fussbrett nicht erhältlich", "")</t>
  </si>
  <si>
    <t>=IF(Q22="Im Außenbereich","Für Montage im Freien ist der automatische Drehsitz nicht erhältlich", "")</t>
  </si>
  <si>
    <t>=IF(Q22="outdoor","For outdoor the automatic hinge rail is not available", "")</t>
  </si>
  <si>
    <t>=IF(Q22="outdoor","For outdoor the automatic swivel seat is not available", "")</t>
  </si>
  <si>
    <t>=IF(Q22="outdoor","For outdoor the automatic footrest is not available", "")</t>
  </si>
  <si>
    <t>=IF(Q22="outdoor","For outdoor only Classic Line with Light gray upholstery is available", "")</t>
  </si>
  <si>
    <t>=IF(Q22="Im Außenbereich","Für Montage im Freien ist die automatische Klappschiene nicht erhältlich", "")</t>
  </si>
  <si>
    <t>=IF(Q22="Extérieur","Pour l'extérieur, le Rail relevable électrique n'est pas possible", "")</t>
  </si>
  <si>
    <t>=IF(Q22="All'aperto","Per esterni il Cerniera automatica non è possibile", "")</t>
  </si>
  <si>
    <t>=IF(Q22="Al aire libre","Para instalacion al aire libre el Guia abatible no es possible", "")</t>
  </si>
  <si>
    <t>=IF(Q22="Al aire libre","Para instalacion al aire libre el asiento automatico no es possible", "")</t>
  </si>
  <si>
    <t>Altura entre asiento - cabeza:</t>
  </si>
  <si>
    <t>Distancia espalda - rodillas:</t>
  </si>
  <si>
    <t>Distanza schiena - ginocchia:</t>
  </si>
  <si>
    <t>Exklusive_Line</t>
  </si>
  <si>
    <t>ALPHA.LE.2019.B</t>
  </si>
  <si>
    <t>ALFA20190618EN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</si>
</sst>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3"/>
      <color theme="0"/>
      <name val="Calibri"/>
      <family val="2"/>
      <charset val="238"/>
      <scheme val="minor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0"/>
      <color theme="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0"/>
      <color theme="3" tint="0.7999816888943144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36" fillId="0" borderId="0" applyNumberFormat="0" applyFill="0" applyBorder="0" applyAlignment="0" applyProtection="0"/>
    <xf numFmtId="0" fontId="15" fillId="0" borderId="0"/>
  </cellStyleXfs>
  <cellXfs count="282">
    <xf numFmtId="0" fontId="0" fillId="0" borderId="0" xfId="0"/>
    <xf numFmtId="0" fontId="16" fillId="3" borderId="4" xfId="0" applyFont="1" applyFill="1" applyBorder="1" applyAlignment="1" applyProtection="1">
      <alignment vertical="center"/>
      <protection locked="0"/>
    </xf>
    <xf numFmtId="1" fontId="20" fillId="3" borderId="6" xfId="0" applyNumberFormat="1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vertical="center"/>
    </xf>
    <xf numFmtId="0" fontId="24" fillId="5" borderId="8" xfId="0" applyFont="1" applyFill="1" applyBorder="1" applyAlignment="1" applyProtection="1">
      <alignment vertical="center"/>
    </xf>
    <xf numFmtId="0" fontId="25" fillId="5" borderId="8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 vertical="center"/>
    </xf>
    <xf numFmtId="0" fontId="26" fillId="4" borderId="9" xfId="0" applyFont="1" applyFill="1" applyBorder="1" applyAlignment="1" applyProtection="1">
      <alignment horizontal="right" vertical="center"/>
    </xf>
    <xf numFmtId="0" fontId="26" fillId="4" borderId="0" xfId="0" applyFont="1" applyFill="1" applyBorder="1" applyAlignment="1" applyProtection="1">
      <alignment vertical="center"/>
    </xf>
    <xf numFmtId="0" fontId="28" fillId="2" borderId="17" xfId="0" applyFont="1" applyFill="1" applyBorder="1" applyAlignment="1" applyProtection="1">
      <alignment vertical="center"/>
    </xf>
    <xf numFmtId="1" fontId="0" fillId="2" borderId="18" xfId="0" applyNumberFormat="1" applyFont="1" applyFill="1" applyBorder="1" applyAlignment="1" applyProtection="1">
      <alignment vertical="center"/>
    </xf>
    <xf numFmtId="0" fontId="28" fillId="2" borderId="5" xfId="0" applyFont="1" applyFill="1" applyBorder="1" applyAlignment="1" applyProtection="1">
      <alignment vertical="center"/>
    </xf>
    <xf numFmtId="0" fontId="21" fillId="2" borderId="20" xfId="0" applyFont="1" applyFill="1" applyBorder="1" applyAlignment="1" applyProtection="1">
      <alignment vertical="center"/>
    </xf>
    <xf numFmtId="1" fontId="0" fillId="2" borderId="21" xfId="0" applyNumberFormat="1" applyFont="1" applyFill="1" applyBorder="1" applyAlignment="1" applyProtection="1">
      <alignment vertical="center"/>
    </xf>
    <xf numFmtId="0" fontId="28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8" fillId="2" borderId="23" xfId="0" applyFont="1" applyFill="1" applyBorder="1" applyAlignment="1" applyProtection="1">
      <alignment vertical="center"/>
    </xf>
    <xf numFmtId="0" fontId="28" fillId="2" borderId="25" xfId="0" applyFont="1" applyFill="1" applyBorder="1" applyAlignment="1" applyProtection="1">
      <alignment vertical="center"/>
    </xf>
    <xf numFmtId="0" fontId="28" fillId="2" borderId="27" xfId="0" applyFont="1" applyFill="1" applyBorder="1" applyAlignment="1" applyProtection="1">
      <alignment vertical="center"/>
    </xf>
    <xf numFmtId="1" fontId="0" fillId="2" borderId="28" xfId="0" applyNumberFormat="1" applyFont="1" applyFill="1" applyBorder="1" applyAlignment="1" applyProtection="1">
      <alignment vertical="center"/>
    </xf>
    <xf numFmtId="0" fontId="28" fillId="2" borderId="1" xfId="0" applyFont="1" applyFill="1" applyBorder="1" applyAlignment="1" applyProtection="1">
      <alignment vertical="center" wrapText="1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9" xfId="0" applyNumberFormat="1" applyFont="1" applyFill="1" applyBorder="1" applyAlignment="1" applyProtection="1">
      <alignment vertical="center"/>
    </xf>
    <xf numFmtId="1" fontId="0" fillId="2" borderId="30" xfId="0" applyNumberFormat="1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vertical="center"/>
    </xf>
    <xf numFmtId="0" fontId="19" fillId="8" borderId="9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vertical="center"/>
    </xf>
    <xf numFmtId="0" fontId="28" fillId="2" borderId="26" xfId="0" applyFont="1" applyFill="1" applyBorder="1" applyAlignment="1" applyProtection="1">
      <alignment vertical="center"/>
    </xf>
    <xf numFmtId="0" fontId="28" fillId="2" borderId="4" xfId="0" applyFont="1" applyFill="1" applyBorder="1" applyAlignment="1" applyProtection="1">
      <alignment vertical="center"/>
    </xf>
    <xf numFmtId="1" fontId="0" fillId="2" borderId="34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" fontId="0" fillId="0" borderId="0" xfId="0" applyNumberFormat="1"/>
    <xf numFmtId="0" fontId="26" fillId="4" borderId="0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right" vertical="center" wrapText="1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29" fillId="7" borderId="8" xfId="0" applyFont="1" applyFill="1" applyBorder="1" applyAlignment="1" applyProtection="1">
      <alignment vertical="center"/>
      <protection hidden="1"/>
    </xf>
    <xf numFmtId="0" fontId="29" fillId="7" borderId="8" xfId="0" applyFont="1" applyFill="1" applyBorder="1" applyAlignment="1" applyProtection="1">
      <alignment vertical="center"/>
    </xf>
    <xf numFmtId="1" fontId="29" fillId="7" borderId="8" xfId="0" applyNumberFormat="1" applyFont="1" applyFill="1" applyBorder="1" applyAlignment="1" applyProtection="1">
      <alignment vertical="center"/>
    </xf>
    <xf numFmtId="1" fontId="29" fillId="7" borderId="8" xfId="0" applyNumberFormat="1" applyFont="1" applyFill="1" applyBorder="1" applyAlignment="1" applyProtection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1" fillId="8" borderId="0" xfId="0" applyFon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18" fillId="9" borderId="9" xfId="0" applyFont="1" applyFill="1" applyBorder="1" applyAlignment="1" applyProtection="1">
      <alignment vertical="center"/>
    </xf>
    <xf numFmtId="0" fontId="27" fillId="9" borderId="0" xfId="0" applyFont="1" applyFill="1" applyBorder="1" applyAlignment="1" applyProtection="1">
      <alignment vertical="center"/>
    </xf>
    <xf numFmtId="0" fontId="30" fillId="9" borderId="0" xfId="0" applyFont="1" applyFill="1" applyBorder="1" applyAlignment="1" applyProtection="1">
      <alignment vertical="center"/>
      <protection hidden="1"/>
    </xf>
    <xf numFmtId="0" fontId="30" fillId="9" borderId="0" xfId="0" applyFont="1" applyFill="1" applyBorder="1" applyAlignment="1" applyProtection="1">
      <alignment vertical="center"/>
    </xf>
    <xf numFmtId="164" fontId="32" fillId="9" borderId="0" xfId="0" applyNumberFormat="1" applyFont="1" applyFill="1" applyBorder="1" applyAlignment="1" applyProtection="1">
      <alignment horizontal="center" vertical="center"/>
    </xf>
    <xf numFmtId="3" fontId="18" fillId="9" borderId="12" xfId="0" applyNumberFormat="1" applyFont="1" applyFill="1" applyBorder="1" applyAlignment="1" applyProtection="1">
      <alignment vertical="center"/>
      <protection hidden="1"/>
    </xf>
    <xf numFmtId="0" fontId="23" fillId="5" borderId="7" xfId="0" applyFont="1" applyFill="1" applyBorder="1" applyAlignment="1" applyProtection="1">
      <alignment vertical="center"/>
    </xf>
    <xf numFmtId="0" fontId="33" fillId="5" borderId="8" xfId="0" applyFont="1" applyFill="1" applyBorder="1" applyAlignment="1" applyProtection="1">
      <alignment vertical="center"/>
    </xf>
    <xf numFmtId="0" fontId="25" fillId="5" borderId="13" xfId="0" applyFont="1" applyFill="1" applyBorder="1" applyAlignment="1" applyProtection="1">
      <alignment vertical="center"/>
      <protection hidden="1"/>
    </xf>
    <xf numFmtId="0" fontId="26" fillId="4" borderId="9" xfId="0" applyFont="1" applyFill="1" applyBorder="1" applyAlignment="1" applyProtection="1">
      <alignment horizontal="left" vertical="center"/>
    </xf>
    <xf numFmtId="0" fontId="22" fillId="4" borderId="12" xfId="0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26" fillId="4" borderId="12" xfId="0" applyFont="1" applyFill="1" applyBorder="1" applyAlignment="1" applyProtection="1">
      <alignment horizontal="center" vertical="center"/>
      <protection hidden="1"/>
    </xf>
    <xf numFmtId="49" fontId="26" fillId="4" borderId="0" xfId="0" applyNumberFormat="1" applyFont="1" applyFill="1" applyBorder="1" applyAlignment="1" applyProtection="1">
      <alignment horizontal="left" vertical="center"/>
    </xf>
    <xf numFmtId="0" fontId="27" fillId="6" borderId="24" xfId="0" applyFont="1" applyFill="1" applyBorder="1" applyAlignment="1" applyProtection="1">
      <alignment vertical="center" wrapText="1"/>
    </xf>
    <xf numFmtId="0" fontId="31" fillId="0" borderId="0" xfId="0" applyFont="1"/>
    <xf numFmtId="0" fontId="17" fillId="6" borderId="41" xfId="1" applyFont="1" applyFill="1" applyBorder="1" applyAlignment="1" applyProtection="1">
      <alignment horizontal="left" vertical="center"/>
    </xf>
    <xf numFmtId="0" fontId="17" fillId="6" borderId="41" xfId="1" applyFont="1" applyFill="1" applyBorder="1" applyAlignment="1" applyProtection="1">
      <alignment horizontal="center" vertical="center"/>
    </xf>
    <xf numFmtId="0" fontId="17" fillId="6" borderId="15" xfId="1" applyFont="1" applyFill="1" applyBorder="1" applyAlignment="1" applyProtection="1">
      <alignment horizontal="center" vertical="center"/>
      <protection hidden="1"/>
    </xf>
    <xf numFmtId="49" fontId="26" fillId="4" borderId="0" xfId="0" applyNumberFormat="1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vertical="center" wrapText="1"/>
    </xf>
    <xf numFmtId="0" fontId="28" fillId="2" borderId="16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vertical="center"/>
    </xf>
    <xf numFmtId="1" fontId="20" fillId="2" borderId="44" xfId="0" applyNumberFormat="1" applyFont="1" applyFill="1" applyBorder="1" applyAlignment="1" applyProtection="1">
      <alignment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1" fontId="20" fillId="2" borderId="26" xfId="0" applyNumberFormat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1" fontId="20" fillId="2" borderId="2" xfId="0" applyNumberFormat="1" applyFont="1" applyFill="1" applyBorder="1" applyAlignment="1" applyProtection="1">
      <alignment vertical="center"/>
    </xf>
    <xf numFmtId="1" fontId="20" fillId="2" borderId="4" xfId="0" applyNumberFormat="1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1" fontId="20" fillId="2" borderId="33" xfId="0" applyNumberFormat="1" applyFont="1" applyFill="1" applyBorder="1" applyAlignment="1" applyProtection="1">
      <alignment horizontal="center" vertical="center"/>
    </xf>
    <xf numFmtId="0" fontId="15" fillId="0" borderId="0" xfId="3"/>
    <xf numFmtId="49" fontId="15" fillId="0" borderId="0" xfId="3" applyNumberFormat="1"/>
    <xf numFmtId="0" fontId="0" fillId="0" borderId="0" xfId="3" applyFont="1"/>
    <xf numFmtId="49" fontId="20" fillId="0" borderId="0" xfId="3" applyNumberFormat="1" applyFont="1" applyAlignment="1">
      <alignment vertical="center"/>
    </xf>
    <xf numFmtId="49" fontId="0" fillId="0" borderId="0" xfId="3" applyNumberFormat="1" applyFont="1"/>
    <xf numFmtId="49" fontId="14" fillId="0" borderId="0" xfId="3" applyNumberFormat="1" applyFont="1"/>
    <xf numFmtId="49" fontId="0" fillId="0" borderId="0" xfId="0" applyNumberFormat="1"/>
    <xf numFmtId="0" fontId="37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0" fontId="39" fillId="10" borderId="0" xfId="0" applyFont="1" applyFill="1" applyAlignment="1">
      <alignment vertical="center"/>
    </xf>
    <xf numFmtId="0" fontId="37" fillId="3" borderId="7" xfId="0" applyFont="1" applyFill="1" applyBorder="1" applyAlignment="1" applyProtection="1">
      <alignment vertical="center"/>
      <protection hidden="1"/>
    </xf>
    <xf numFmtId="0" fontId="38" fillId="3" borderId="8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7" fillId="3" borderId="9" xfId="0" applyFont="1" applyFill="1" applyBorder="1" applyAlignment="1" applyProtection="1">
      <alignment vertical="center"/>
      <protection hidden="1"/>
    </xf>
    <xf numFmtId="0" fontId="38" fillId="3" borderId="0" xfId="0" applyFont="1" applyFill="1" applyBorder="1" applyAlignment="1" applyProtection="1">
      <alignment vertical="center"/>
    </xf>
    <xf numFmtId="0" fontId="38" fillId="3" borderId="12" xfId="0" applyFont="1" applyFill="1" applyBorder="1" applyAlignment="1" applyProtection="1">
      <alignment vertical="center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 applyProtection="1">
      <alignment horizontal="left" vertical="center"/>
    </xf>
    <xf numFmtId="0" fontId="41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vertical="center" wrapText="1"/>
    </xf>
    <xf numFmtId="0" fontId="37" fillId="3" borderId="7" xfId="0" applyFont="1" applyFill="1" applyBorder="1" applyAlignment="1" applyProtection="1">
      <alignment vertical="center"/>
    </xf>
    <xf numFmtId="0" fontId="37" fillId="3" borderId="8" xfId="0" applyFont="1" applyFill="1" applyBorder="1" applyAlignment="1" applyProtection="1">
      <alignment vertical="center"/>
    </xf>
    <xf numFmtId="0" fontId="38" fillId="3" borderId="7" xfId="0" applyFont="1" applyFill="1" applyBorder="1" applyAlignment="1" applyProtection="1">
      <alignment vertical="center"/>
    </xf>
    <xf numFmtId="0" fontId="38" fillId="3" borderId="8" xfId="0" applyFont="1" applyFill="1" applyBorder="1" applyAlignment="1" applyProtection="1">
      <alignment vertical="center"/>
    </xf>
    <xf numFmtId="0" fontId="38" fillId="3" borderId="8" xfId="0" applyFont="1" applyFill="1" applyBorder="1" applyAlignment="1" applyProtection="1">
      <alignment horizontal="left" vertical="center"/>
    </xf>
    <xf numFmtId="0" fontId="38" fillId="3" borderId="8" xfId="0" applyFont="1" applyFill="1" applyBorder="1" applyAlignment="1" applyProtection="1">
      <alignment vertical="center" wrapText="1"/>
    </xf>
    <xf numFmtId="0" fontId="37" fillId="3" borderId="9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vertical="center"/>
    </xf>
    <xf numFmtId="0" fontId="38" fillId="3" borderId="9" xfId="0" applyFont="1" applyFill="1" applyBorder="1" applyAlignment="1" applyProtection="1">
      <alignment vertical="center"/>
    </xf>
    <xf numFmtId="0" fontId="38" fillId="3" borderId="10" xfId="0" applyFont="1" applyFill="1" applyBorder="1" applyAlignment="1" applyProtection="1">
      <alignment vertical="center"/>
    </xf>
    <xf numFmtId="0" fontId="38" fillId="3" borderId="11" xfId="0" applyFont="1" applyFill="1" applyBorder="1" applyAlignment="1" applyProtection="1">
      <alignment vertical="center"/>
    </xf>
    <xf numFmtId="0" fontId="38" fillId="3" borderId="11" xfId="0" applyFont="1" applyFill="1" applyBorder="1" applyAlignment="1" applyProtection="1">
      <alignment horizontal="left" vertical="center"/>
    </xf>
    <xf numFmtId="0" fontId="38" fillId="10" borderId="0" xfId="0" applyFont="1" applyFill="1" applyAlignment="1" applyProtection="1">
      <alignment vertical="center"/>
    </xf>
    <xf numFmtId="0" fontId="39" fillId="3" borderId="40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Alignment="1">
      <alignment vertical="center"/>
    </xf>
    <xf numFmtId="0" fontId="39" fillId="3" borderId="12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0" fontId="39" fillId="3" borderId="4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left" vertical="top" wrapText="1"/>
    </xf>
    <xf numFmtId="0" fontId="38" fillId="3" borderId="0" xfId="0" applyFont="1" applyFill="1" applyBorder="1" applyAlignment="1" applyProtection="1">
      <alignment horizontal="center" vertical="center"/>
    </xf>
    <xf numFmtId="0" fontId="38" fillId="3" borderId="31" xfId="0" applyFont="1" applyFill="1" applyBorder="1" applyAlignment="1" applyProtection="1">
      <alignment vertical="center"/>
    </xf>
    <xf numFmtId="0" fontId="37" fillId="3" borderId="10" xfId="0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vertical="center"/>
    </xf>
    <xf numFmtId="0" fontId="41" fillId="3" borderId="0" xfId="0" applyFont="1" applyFill="1" applyBorder="1" applyAlignment="1">
      <alignment vertical="center"/>
    </xf>
    <xf numFmtId="0" fontId="46" fillId="3" borderId="0" xfId="0" applyFont="1" applyFill="1" applyBorder="1" applyAlignment="1" applyProtection="1">
      <alignment vertical="center"/>
    </xf>
    <xf numFmtId="0" fontId="38" fillId="10" borderId="0" xfId="0" applyFont="1" applyFill="1" applyBorder="1" applyAlignment="1">
      <alignment vertical="center"/>
    </xf>
    <xf numFmtId="49" fontId="13" fillId="0" borderId="0" xfId="3" applyNumberFormat="1" applyFont="1"/>
    <xf numFmtId="49" fontId="12" fillId="0" borderId="0" xfId="3" applyNumberFormat="1" applyFont="1"/>
    <xf numFmtId="0" fontId="39" fillId="3" borderId="16" xfId="0" applyFont="1" applyFill="1" applyBorder="1" applyAlignment="1" applyProtection="1">
      <alignment vertical="center"/>
      <protection locked="0"/>
    </xf>
    <xf numFmtId="0" fontId="39" fillId="3" borderId="40" xfId="0" applyFont="1" applyFill="1" applyBorder="1" applyAlignment="1" applyProtection="1">
      <alignment horizontal="left" vertical="center"/>
    </xf>
    <xf numFmtId="49" fontId="11" fillId="0" borderId="0" xfId="3" applyNumberFormat="1" applyFont="1"/>
    <xf numFmtId="49" fontId="10" fillId="0" borderId="0" xfId="3" applyNumberFormat="1" applyFont="1"/>
    <xf numFmtId="49" fontId="24" fillId="5" borderId="7" xfId="0" applyNumberFormat="1" applyFont="1" applyFill="1" applyBorder="1" applyAlignment="1" applyProtection="1">
      <alignment vertical="center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38" fillId="11" borderId="0" xfId="0" applyFont="1" applyFill="1" applyAlignment="1" applyProtection="1">
      <alignment vertical="center"/>
    </xf>
    <xf numFmtId="0" fontId="45" fillId="11" borderId="0" xfId="0" applyFont="1" applyFill="1" applyAlignment="1">
      <alignment vertical="center"/>
    </xf>
    <xf numFmtId="0" fontId="38" fillId="11" borderId="0" xfId="0" applyFont="1" applyFill="1" applyBorder="1" applyAlignment="1">
      <alignment vertical="center"/>
    </xf>
    <xf numFmtId="0" fontId="37" fillId="11" borderId="0" xfId="0" applyFont="1" applyFill="1" applyAlignment="1" applyProtection="1">
      <alignment vertical="center"/>
      <protection hidden="1"/>
    </xf>
    <xf numFmtId="49" fontId="9" fillId="0" borderId="0" xfId="3" applyNumberFormat="1" applyFont="1"/>
    <xf numFmtId="49" fontId="8" fillId="0" borderId="0" xfId="3" applyNumberFormat="1" applyFont="1"/>
    <xf numFmtId="49" fontId="7" fillId="0" borderId="0" xfId="3" applyNumberFormat="1" applyFont="1"/>
    <xf numFmtId="0" fontId="48" fillId="11" borderId="0" xfId="0" applyFont="1" applyFill="1" applyAlignment="1">
      <alignment horizontal="left"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 wrapText="1"/>
    </xf>
    <xf numFmtId="0" fontId="48" fillId="11" borderId="0" xfId="0" applyFont="1" applyFill="1" applyAlignment="1" applyProtection="1">
      <alignment vertical="center" wrapText="1"/>
    </xf>
    <xf numFmtId="0" fontId="49" fillId="11" borderId="0" xfId="0" applyFont="1" applyFill="1" applyAlignment="1">
      <alignment horizontal="left" vertical="center" wrapText="1"/>
    </xf>
    <xf numFmtId="0" fontId="48" fillId="11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horizontal="left" vertical="center" wrapText="1"/>
    </xf>
    <xf numFmtId="0" fontId="48" fillId="11" borderId="0" xfId="0" applyFont="1" applyFill="1" applyAlignment="1" applyProtection="1">
      <alignment vertical="center"/>
    </xf>
    <xf numFmtId="0" fontId="15" fillId="8" borderId="0" xfId="3" applyFill="1"/>
    <xf numFmtId="0" fontId="0" fillId="8" borderId="0" xfId="3" applyFont="1" applyFill="1"/>
    <xf numFmtId="49" fontId="6" fillId="8" borderId="0" xfId="3" applyNumberFormat="1" applyFont="1" applyFill="1"/>
    <xf numFmtId="49" fontId="15" fillId="8" borderId="0" xfId="3" applyNumberFormat="1" applyFill="1"/>
    <xf numFmtId="0" fontId="0" fillId="8" borderId="0" xfId="0" applyFill="1"/>
    <xf numFmtId="0" fontId="0" fillId="9" borderId="0" xfId="3" applyFont="1" applyFill="1"/>
    <xf numFmtId="49" fontId="6" fillId="9" borderId="0" xfId="3" applyNumberFormat="1" applyFont="1" applyFill="1"/>
    <xf numFmtId="49" fontId="15" fillId="9" borderId="0" xfId="3" applyNumberFormat="1" applyFill="1"/>
    <xf numFmtId="0" fontId="0" fillId="9" borderId="0" xfId="0" applyFill="1"/>
    <xf numFmtId="49" fontId="5" fillId="0" borderId="0" xfId="3" applyNumberFormat="1" applyFont="1"/>
    <xf numFmtId="49" fontId="5" fillId="0" borderId="0" xfId="3" applyNumberFormat="1" applyFont="1" applyFill="1"/>
    <xf numFmtId="49" fontId="5" fillId="9" borderId="0" xfId="3" applyNumberFormat="1" applyFont="1" applyFill="1"/>
    <xf numFmtId="49" fontId="5" fillId="8" borderId="0" xfId="3" applyNumberFormat="1" applyFont="1" applyFill="1"/>
    <xf numFmtId="49" fontId="4" fillId="0" borderId="0" xfId="3" applyNumberFormat="1" applyFont="1"/>
    <xf numFmtId="49" fontId="3" fillId="0" borderId="0" xfId="3" applyNumberFormat="1" applyFont="1"/>
    <xf numFmtId="49" fontId="2" fillId="9" borderId="0" xfId="3" applyNumberFormat="1" applyFont="1" applyFill="1"/>
    <xf numFmtId="49" fontId="2" fillId="8" borderId="0" xfId="3" applyNumberFormat="1" applyFont="1" applyFill="1"/>
    <xf numFmtId="49" fontId="1" fillId="9" borderId="0" xfId="3" applyNumberFormat="1" applyFont="1" applyFill="1"/>
    <xf numFmtId="49" fontId="1" fillId="8" borderId="0" xfId="3" applyNumberFormat="1" applyFont="1" applyFill="1"/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vertical="center" wrapText="1"/>
    </xf>
    <xf numFmtId="0" fontId="50" fillId="11" borderId="0" xfId="0" applyFont="1" applyFill="1" applyAlignment="1" applyProtection="1">
      <alignment vertical="center" wrapText="1"/>
    </xf>
    <xf numFmtId="0" fontId="51" fillId="11" borderId="0" xfId="0" applyFont="1" applyFill="1" applyAlignment="1">
      <alignment horizontal="left" vertical="center" wrapText="1"/>
    </xf>
    <xf numFmtId="0" fontId="50" fillId="11" borderId="0" xfId="0" applyFont="1" applyFill="1" applyBorder="1" applyAlignment="1">
      <alignment vertical="center"/>
    </xf>
    <xf numFmtId="0" fontId="50" fillId="11" borderId="0" xfId="0" applyFont="1" applyFill="1" applyBorder="1" applyAlignment="1" applyProtection="1">
      <alignment vertical="center"/>
    </xf>
    <xf numFmtId="0" fontId="51" fillId="11" borderId="0" xfId="0" applyFont="1" applyFill="1" applyBorder="1" applyAlignment="1">
      <alignment horizontal="left" vertical="center" wrapText="1"/>
    </xf>
    <xf numFmtId="0" fontId="44" fillId="3" borderId="9" xfId="0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0" fontId="39" fillId="3" borderId="4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</xf>
    <xf numFmtId="49" fontId="38" fillId="3" borderId="31" xfId="0" applyNumberFormat="1" applyFont="1" applyFill="1" applyBorder="1" applyAlignment="1" applyProtection="1">
      <alignment horizontal="left" vertical="center" wrapText="1"/>
    </xf>
    <xf numFmtId="0" fontId="38" fillId="3" borderId="11" xfId="0" applyFont="1" applyFill="1" applyBorder="1" applyAlignment="1" applyProtection="1">
      <alignment horizontal="left" vertical="center"/>
      <protection locked="0"/>
    </xf>
    <xf numFmtId="0" fontId="38" fillId="3" borderId="31" xfId="0" applyFont="1" applyFill="1" applyBorder="1" applyAlignment="1" applyProtection="1">
      <alignment horizontal="left" vertical="center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41" fillId="3" borderId="35" xfId="0" applyFont="1" applyFill="1" applyBorder="1" applyAlignment="1" applyProtection="1">
      <alignment horizontal="center" vertical="center"/>
    </xf>
    <xf numFmtId="0" fontId="41" fillId="3" borderId="36" xfId="0" applyFont="1" applyFill="1" applyBorder="1" applyAlignment="1" applyProtection="1">
      <alignment horizontal="center" vertical="center"/>
    </xf>
    <xf numFmtId="0" fontId="41" fillId="3" borderId="37" xfId="0" applyFont="1" applyFill="1" applyBorder="1" applyAlignment="1" applyProtection="1">
      <alignment horizontal="center" vertical="center"/>
    </xf>
    <xf numFmtId="0" fontId="46" fillId="3" borderId="11" xfId="0" applyFont="1" applyFill="1" applyBorder="1" applyAlignment="1" applyProtection="1">
      <alignment horizontal="left" vertical="center"/>
    </xf>
    <xf numFmtId="49" fontId="37" fillId="3" borderId="0" xfId="0" applyNumberFormat="1" applyFont="1" applyFill="1" applyBorder="1" applyAlignment="1" applyProtection="1">
      <alignment horizontal="left" vertical="center" wrapText="1"/>
    </xf>
    <xf numFmtId="49" fontId="37" fillId="3" borderId="12" xfId="0" applyNumberFormat="1" applyFont="1" applyFill="1" applyBorder="1" applyAlignment="1" applyProtection="1">
      <alignment horizontal="left" vertical="center" wrapText="1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0" xfId="0" applyNumberFormat="1" applyFont="1" applyFill="1" applyBorder="1" applyAlignment="1" applyProtection="1">
      <alignment horizontal="left" vertical="center" wrapText="1"/>
    </xf>
    <xf numFmtId="49" fontId="38" fillId="3" borderId="12" xfId="0" applyNumberFormat="1" applyFont="1" applyFill="1" applyBorder="1" applyAlignment="1" applyProtection="1">
      <alignment horizontal="left" vertical="center" wrapText="1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12" xfId="0" applyFont="1" applyFill="1" applyBorder="1" applyAlignment="1" applyProtection="1">
      <alignment horizontal="left" vertical="center"/>
      <protection locked="0"/>
    </xf>
    <xf numFmtId="49" fontId="42" fillId="3" borderId="0" xfId="2" applyNumberFormat="1" applyFont="1" applyFill="1" applyBorder="1" applyAlignment="1" applyProtection="1">
      <alignment horizontal="left" vertical="center" wrapText="1"/>
    </xf>
    <xf numFmtId="49" fontId="37" fillId="3" borderId="8" xfId="0" applyNumberFormat="1" applyFont="1" applyFill="1" applyBorder="1" applyAlignment="1" applyProtection="1">
      <alignment horizontal="left" vertical="center" wrapText="1"/>
    </xf>
    <xf numFmtId="49" fontId="37" fillId="3" borderId="13" xfId="0" applyNumberFormat="1" applyFont="1" applyFill="1" applyBorder="1" applyAlignment="1" applyProtection="1">
      <alignment horizontal="left" vertical="center" wrapText="1"/>
    </xf>
    <xf numFmtId="49" fontId="3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35" xfId="0" applyFont="1" applyFill="1" applyBorder="1" applyAlignment="1" applyProtection="1">
      <alignment horizontal="center" vertical="center"/>
    </xf>
    <xf numFmtId="0" fontId="38" fillId="3" borderId="36" xfId="0" applyFont="1" applyFill="1" applyBorder="1" applyAlignment="1" applyProtection="1">
      <alignment horizontal="center" vertical="center"/>
    </xf>
    <xf numFmtId="0" fontId="38" fillId="3" borderId="37" xfId="0" applyFont="1" applyFill="1" applyBorder="1" applyAlignment="1" applyProtection="1">
      <alignment horizontal="center" vertical="center"/>
    </xf>
    <xf numFmtId="1" fontId="41" fillId="6" borderId="35" xfId="0" applyNumberFormat="1" applyFont="1" applyFill="1" applyBorder="1" applyAlignment="1" applyProtection="1">
      <alignment horizontal="center" vertical="center"/>
      <protection locked="0"/>
    </xf>
    <xf numFmtId="1" fontId="41" fillId="6" borderId="36" xfId="0" applyNumberFormat="1" applyFont="1" applyFill="1" applyBorder="1" applyAlignment="1" applyProtection="1">
      <alignment horizontal="center" vertical="center"/>
      <protection locked="0"/>
    </xf>
    <xf numFmtId="1" fontId="41" fillId="6" borderId="37" xfId="0" applyNumberFormat="1" applyFont="1" applyFill="1" applyBorder="1" applyAlignment="1" applyProtection="1">
      <alignment horizontal="center" vertical="center"/>
      <protection locked="0"/>
    </xf>
    <xf numFmtId="14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6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39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center"/>
    </xf>
    <xf numFmtId="0" fontId="40" fillId="3" borderId="35" xfId="0" applyFont="1" applyFill="1" applyBorder="1" applyAlignment="1" applyProtection="1">
      <alignment horizontal="left" vertical="center"/>
      <protection locked="0"/>
    </xf>
    <xf numFmtId="0" fontId="40" fillId="3" borderId="36" xfId="0" applyFont="1" applyFill="1" applyBorder="1" applyAlignment="1" applyProtection="1">
      <alignment horizontal="left" vertical="center"/>
      <protection locked="0"/>
    </xf>
    <xf numFmtId="0" fontId="40" fillId="3" borderId="37" xfId="0" applyFont="1" applyFill="1" applyBorder="1" applyAlignment="1" applyProtection="1">
      <alignment horizontal="left" vertical="center"/>
      <protection locked="0"/>
    </xf>
    <xf numFmtId="0" fontId="38" fillId="3" borderId="33" xfId="0" applyFont="1" applyFill="1" applyBorder="1" applyAlignment="1" applyProtection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left" vertical="center"/>
      <protection locked="0"/>
    </xf>
    <xf numFmtId="0" fontId="39" fillId="3" borderId="40" xfId="0" applyFont="1" applyFill="1" applyBorder="1" applyAlignment="1" applyProtection="1">
      <alignment horizontal="left" vertical="center"/>
      <protection locked="0"/>
    </xf>
    <xf numFmtId="0" fontId="39" fillId="3" borderId="1" xfId="0" applyFont="1" applyFill="1" applyBorder="1" applyAlignment="1" applyProtection="1">
      <alignment horizontal="left" vertical="center"/>
      <protection locked="0"/>
    </xf>
    <xf numFmtId="0" fontId="39" fillId="3" borderId="47" xfId="0" applyFont="1" applyFill="1" applyBorder="1" applyAlignment="1" applyProtection="1">
      <alignment horizontal="left" vertical="center"/>
      <protection locked="0"/>
    </xf>
    <xf numFmtId="0" fontId="39" fillId="3" borderId="32" xfId="0" applyFont="1" applyFill="1" applyBorder="1" applyAlignment="1" applyProtection="1">
      <alignment horizontal="left" vertical="center"/>
      <protection locked="0"/>
    </xf>
    <xf numFmtId="0" fontId="39" fillId="3" borderId="17" xfId="0" applyFont="1" applyFill="1" applyBorder="1" applyAlignment="1" applyProtection="1">
      <alignment horizontal="left" vertical="center"/>
      <protection locked="0"/>
    </xf>
    <xf numFmtId="49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2" xfId="0" applyFont="1" applyFill="1" applyBorder="1" applyAlignment="1" applyProtection="1">
      <alignment horizontal="left" vertical="center"/>
      <protection hidden="1"/>
    </xf>
    <xf numFmtId="0" fontId="47" fillId="3" borderId="17" xfId="0" applyFont="1" applyFill="1" applyBorder="1" applyAlignment="1" applyProtection="1">
      <alignment horizontal="left" vertical="center"/>
      <protection hidden="1"/>
    </xf>
    <xf numFmtId="0" fontId="47" fillId="3" borderId="40" xfId="0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left" vertical="center"/>
    </xf>
    <xf numFmtId="0" fontId="39" fillId="3" borderId="45" xfId="0" applyFont="1" applyFill="1" applyBorder="1" applyAlignment="1" applyProtection="1">
      <alignment horizontal="center" vertical="center"/>
      <protection locked="0"/>
    </xf>
    <xf numFmtId="0" fontId="39" fillId="3" borderId="39" xfId="0" applyFont="1" applyFill="1" applyBorder="1" applyAlignment="1" applyProtection="1">
      <alignment horizontal="center" vertical="center"/>
      <protection locked="0"/>
    </xf>
    <xf numFmtId="0" fontId="39" fillId="3" borderId="23" xfId="0" applyFont="1" applyFill="1" applyBorder="1" applyAlignment="1" applyProtection="1">
      <alignment horizontal="center" vertical="center"/>
      <protection locked="0"/>
    </xf>
    <xf numFmtId="1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1" fillId="11" borderId="0" xfId="0" applyFont="1" applyFill="1" applyBorder="1" applyAlignment="1">
      <alignment horizontal="center" vertical="center" wrapText="1"/>
    </xf>
    <xf numFmtId="0" fontId="39" fillId="3" borderId="33" xfId="0" applyFont="1" applyFill="1" applyBorder="1" applyAlignment="1" applyProtection="1">
      <alignment horizontal="left" vertical="center"/>
    </xf>
    <xf numFmtId="0" fontId="39" fillId="3" borderId="40" xfId="0" applyFont="1" applyFill="1" applyBorder="1" applyAlignment="1" applyProtection="1">
      <alignment horizontal="left" vertical="center"/>
    </xf>
    <xf numFmtId="49" fontId="39" fillId="3" borderId="33" xfId="0" applyNumberFormat="1" applyFont="1" applyFill="1" applyBorder="1" applyAlignment="1" applyProtection="1">
      <alignment horizontal="center" vertical="center"/>
      <protection locked="0"/>
    </xf>
    <xf numFmtId="49" fontId="39" fillId="3" borderId="40" xfId="0" applyNumberFormat="1" applyFont="1" applyFill="1" applyBorder="1" applyAlignment="1" applyProtection="1">
      <alignment horizontal="center" vertical="center"/>
      <protection locked="0"/>
    </xf>
    <xf numFmtId="49" fontId="39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3" borderId="33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45" xfId="0" applyFont="1" applyFill="1" applyBorder="1" applyAlignment="1" applyProtection="1">
      <alignment horizontal="left" vertical="top" wrapText="1"/>
      <protection locked="0"/>
    </xf>
    <xf numFmtId="0" fontId="38" fillId="3" borderId="39" xfId="0" applyFont="1" applyFill="1" applyBorder="1" applyAlignment="1" applyProtection="1">
      <alignment horizontal="left" vertical="top" wrapText="1"/>
      <protection locked="0"/>
    </xf>
    <xf numFmtId="0" fontId="38" fillId="3" borderId="23" xfId="0" applyFont="1" applyFill="1" applyBorder="1" applyAlignment="1" applyProtection="1">
      <alignment horizontal="left" vertical="top" wrapText="1"/>
      <protection locked="0"/>
    </xf>
    <xf numFmtId="0" fontId="38" fillId="3" borderId="46" xfId="0" applyFont="1" applyFill="1" applyBorder="1" applyAlignment="1" applyProtection="1">
      <alignment horizontal="left" vertical="top" wrapText="1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38" fillId="3" borderId="25" xfId="0" applyFont="1" applyFill="1" applyBorder="1" applyAlignment="1" applyProtection="1">
      <alignment horizontal="left" vertical="top" wrapText="1"/>
      <protection locked="0"/>
    </xf>
    <xf numFmtId="0" fontId="38" fillId="3" borderId="47" xfId="0" applyFont="1" applyFill="1" applyBorder="1" applyAlignment="1" applyProtection="1">
      <alignment horizontal="left" vertical="top" wrapText="1"/>
      <protection locked="0"/>
    </xf>
    <xf numFmtId="0" fontId="38" fillId="3" borderId="32" xfId="0" applyFont="1" applyFill="1" applyBorder="1" applyAlignment="1" applyProtection="1">
      <alignment horizontal="left" vertical="top" wrapText="1"/>
      <protection locked="0"/>
    </xf>
    <xf numFmtId="0" fontId="38" fillId="3" borderId="17" xfId="0" applyFont="1" applyFill="1" applyBorder="1" applyAlignment="1" applyProtection="1">
      <alignment horizontal="left" vertical="top" wrapText="1"/>
      <protection locked="0"/>
    </xf>
    <xf numFmtId="0" fontId="38" fillId="3" borderId="40" xfId="0" applyFont="1" applyFill="1" applyBorder="1" applyAlignment="1" applyProtection="1">
      <alignment horizontal="center" vertical="center"/>
      <protection locked="0"/>
    </xf>
    <xf numFmtId="49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0" fontId="27" fillId="2" borderId="38" xfId="0" applyFont="1" applyFill="1" applyBorder="1" applyAlignment="1" applyProtection="1">
      <alignment horizontal="center" vertical="center" wrapText="1"/>
    </xf>
    <xf numFmtId="0" fontId="27" fillId="2" borderId="24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34" fillId="4" borderId="0" xfId="0" applyFont="1" applyFill="1" applyBorder="1" applyAlignment="1" applyProtection="1">
      <alignment horizontal="left" vertical="center"/>
    </xf>
    <xf numFmtId="0" fontId="17" fillId="6" borderId="42" xfId="1" applyFont="1" applyFill="1" applyBorder="1" applyAlignment="1" applyProtection="1">
      <alignment horizontal="center" vertical="center"/>
    </xf>
    <xf numFmtId="0" fontId="17" fillId="6" borderId="11" xfId="1" applyFont="1" applyFill="1" applyBorder="1" applyAlignment="1" applyProtection="1">
      <alignment horizontal="center" vertical="center"/>
    </xf>
    <xf numFmtId="0" fontId="17" fillId="6" borderId="43" xfId="1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Normální 2" xfId="1"/>
  </cellStyles>
  <dxfs count="18"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BF6F9"/>
      <color rgb="FFE5F4F7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152400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953" y="843330"/>
          <a:ext cx="2239108" cy="1166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49094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491635" y="1110760"/>
          <a:ext cx="1997319" cy="529009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ALF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F266"/>
  <sheetViews>
    <sheetView tabSelected="1" workbookViewId="0">
      <selection activeCell="Q42" sqref="Q42:AJ42"/>
    </sheetView>
  </sheetViews>
  <sheetFormatPr defaultColWidth="9.140625" defaultRowHeight="12.75"/>
  <cols>
    <col min="1" max="1" width="2.7109375" style="94" customWidth="1"/>
    <col min="2" max="2" width="2.5703125" style="95" customWidth="1"/>
    <col min="3" max="3" width="2.85546875" style="95" customWidth="1"/>
    <col min="4" max="10" width="2.5703125" style="95" customWidth="1"/>
    <col min="11" max="11" width="2.140625" style="95" customWidth="1"/>
    <col min="12" max="12" width="3" style="95" customWidth="1"/>
    <col min="13" max="14" width="2.5703125" style="95" customWidth="1"/>
    <col min="15" max="15" width="3.28515625" style="95" customWidth="1"/>
    <col min="16" max="16" width="1.140625" style="95" customWidth="1"/>
    <col min="17" max="17" width="2.5703125" style="95" customWidth="1"/>
    <col min="18" max="18" width="4.5703125" style="95" customWidth="1"/>
    <col min="19" max="19" width="2.5703125" style="95" customWidth="1"/>
    <col min="20" max="20" width="3.7109375" style="95" customWidth="1"/>
    <col min="21" max="21" width="2.5703125" style="95" customWidth="1"/>
    <col min="22" max="22" width="4.42578125" style="95" customWidth="1"/>
    <col min="23" max="23" width="2.5703125" style="95" customWidth="1"/>
    <col min="24" max="24" width="1.85546875" style="95" customWidth="1"/>
    <col min="25" max="25" width="3.85546875" style="95" customWidth="1"/>
    <col min="26" max="26" width="4.85546875" style="95" customWidth="1"/>
    <col min="27" max="27" width="6.5703125" style="95" customWidth="1"/>
    <col min="28" max="28" width="4.7109375" style="95" customWidth="1"/>
    <col min="29" max="29" width="6.140625" style="95" customWidth="1"/>
    <col min="30" max="30" width="4.28515625" style="95" customWidth="1"/>
    <col min="31" max="31" width="8.5703125" style="95" customWidth="1"/>
    <col min="32" max="32" width="1.140625" style="95" customWidth="1"/>
    <col min="33" max="33" width="0.7109375" style="95" customWidth="1"/>
    <col min="34" max="34" width="4.5703125" style="95" customWidth="1"/>
    <col min="35" max="35" width="2.5703125" style="95" customWidth="1"/>
    <col min="36" max="36" width="2.85546875" style="95" customWidth="1"/>
    <col min="37" max="37" width="2.5703125" style="95" customWidth="1"/>
    <col min="38" max="38" width="2.7109375" style="144" customWidth="1"/>
    <col min="39" max="39" width="112.42578125" style="153" customWidth="1"/>
    <col min="40" max="40" width="16" style="180" customWidth="1"/>
    <col min="41" max="41" width="27.85546875" style="180" customWidth="1"/>
    <col min="42" max="42" width="27.85546875" style="180" bestFit="1" customWidth="1"/>
    <col min="43" max="43" width="31.42578125" style="180" customWidth="1"/>
    <col min="44" max="58" width="9.140625" style="154"/>
    <col min="59" max="16384" width="9.140625" style="95"/>
  </cols>
  <sheetData>
    <row r="1" spans="1:58" ht="13.5" customHeight="1" thickBot="1">
      <c r="A1" s="97" t="s">
        <v>866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</row>
    <row r="2" spans="1:58" ht="18.75" customHeight="1" thickBot="1">
      <c r="A2" s="100">
        <v>100</v>
      </c>
      <c r="B2" s="135" t="s">
        <v>159</v>
      </c>
      <c r="C2" s="101"/>
      <c r="D2" s="101"/>
      <c r="E2" s="101"/>
      <c r="F2" s="102"/>
      <c r="G2" s="218" t="s">
        <v>158</v>
      </c>
      <c r="H2" s="219"/>
      <c r="I2" s="219"/>
      <c r="J2" s="219"/>
      <c r="K2" s="219"/>
      <c r="L2" s="220"/>
      <c r="M2" s="187" t="s">
        <v>517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05" t="s">
        <v>555</v>
      </c>
      <c r="AD2" s="134"/>
      <c r="AE2" s="221"/>
      <c r="AF2" s="222"/>
      <c r="AG2" s="222"/>
      <c r="AH2" s="222"/>
      <c r="AI2" s="222"/>
      <c r="AJ2" s="223"/>
      <c r="AK2" s="102"/>
    </row>
    <row r="3" spans="1:58" ht="15" customHeight="1" thickBot="1">
      <c r="A3" s="100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88" t="s">
        <v>518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35" t="s">
        <v>250</v>
      </c>
      <c r="AD3" s="134"/>
      <c r="AE3" s="215" t="s">
        <v>865</v>
      </c>
      <c r="AF3" s="216"/>
      <c r="AG3" s="216"/>
      <c r="AH3" s="216"/>
      <c r="AI3" s="216"/>
      <c r="AJ3" s="217"/>
      <c r="AK3" s="102"/>
    </row>
    <row r="4" spans="1:58" ht="6" customHeight="1">
      <c r="A4" s="100"/>
      <c r="B4" s="103"/>
      <c r="C4" s="103"/>
      <c r="D4" s="103"/>
      <c r="E4" s="103"/>
      <c r="F4" s="103"/>
      <c r="G4" s="101"/>
      <c r="H4" s="101"/>
      <c r="I4" s="101"/>
      <c r="J4" s="101"/>
      <c r="K4" s="101"/>
      <c r="L4" s="104"/>
      <c r="M4" s="104"/>
      <c r="N4" s="103"/>
      <c r="O4" s="101"/>
      <c r="P4" s="101"/>
      <c r="Q4" s="103"/>
      <c r="R4" s="101"/>
      <c r="S4" s="101"/>
      <c r="T4" s="101"/>
      <c r="U4" s="101"/>
      <c r="V4" s="101"/>
      <c r="W4" s="101"/>
      <c r="X4" s="101"/>
      <c r="Y4" s="101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1"/>
      <c r="AK4" s="102"/>
    </row>
    <row r="5" spans="1:58" ht="13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5" t="s">
        <v>253</v>
      </c>
      <c r="P5" s="101"/>
      <c r="Q5" s="101"/>
      <c r="R5" s="101"/>
      <c r="S5" s="101"/>
      <c r="T5" s="101"/>
      <c r="U5" s="101"/>
      <c r="V5" s="101"/>
      <c r="W5" s="101"/>
      <c r="X5" s="101"/>
      <c r="Y5" s="103"/>
      <c r="Z5" s="103"/>
      <c r="AA5" s="105" t="s">
        <v>256</v>
      </c>
      <c r="AB5" s="106"/>
      <c r="AC5" s="106"/>
      <c r="AD5" s="101"/>
      <c r="AE5" s="101"/>
      <c r="AF5" s="101"/>
      <c r="AG5" s="101"/>
      <c r="AH5" s="101"/>
      <c r="AI5" s="101"/>
      <c r="AJ5" s="101"/>
      <c r="AK5" s="102"/>
    </row>
    <row r="6" spans="1:58" ht="13.5" customHeight="1">
      <c r="A6" s="100">
        <v>120</v>
      </c>
      <c r="B6" s="107" t="s">
        <v>3</v>
      </c>
      <c r="C6" s="108"/>
      <c r="D6" s="108"/>
      <c r="E6" s="108"/>
      <c r="F6" s="211" t="s">
        <v>53</v>
      </c>
      <c r="G6" s="211"/>
      <c r="H6" s="211"/>
      <c r="I6" s="211"/>
      <c r="J6" s="211"/>
      <c r="K6" s="211"/>
      <c r="L6" s="211"/>
      <c r="M6" s="211"/>
      <c r="N6" s="212"/>
      <c r="O6" s="109" t="s">
        <v>531</v>
      </c>
      <c r="P6" s="110"/>
      <c r="Q6" s="110"/>
      <c r="R6" s="111"/>
      <c r="S6" s="213"/>
      <c r="T6" s="213"/>
      <c r="U6" s="213"/>
      <c r="V6" s="213"/>
      <c r="W6" s="213"/>
      <c r="X6" s="213"/>
      <c r="Y6" s="213"/>
      <c r="Z6" s="214"/>
      <c r="AA6" s="109" t="s">
        <v>531</v>
      </c>
      <c r="AB6" s="112"/>
      <c r="AC6" s="213"/>
      <c r="AD6" s="213"/>
      <c r="AE6" s="213"/>
      <c r="AF6" s="213"/>
      <c r="AG6" s="213"/>
      <c r="AH6" s="213"/>
      <c r="AI6" s="213"/>
      <c r="AJ6" s="214"/>
      <c r="AK6" s="102"/>
    </row>
    <row r="7" spans="1:58" ht="13.5" hidden="1" customHeight="1">
      <c r="A7" s="100">
        <v>130</v>
      </c>
      <c r="B7" s="113" t="s">
        <v>4</v>
      </c>
      <c r="C7" s="114"/>
      <c r="D7" s="114"/>
      <c r="E7" s="114"/>
      <c r="F7" s="202" t="s">
        <v>54</v>
      </c>
      <c r="G7" s="202"/>
      <c r="H7" s="202"/>
      <c r="I7" s="202"/>
      <c r="J7" s="202"/>
      <c r="K7" s="202"/>
      <c r="L7" s="202"/>
      <c r="M7" s="202"/>
      <c r="N7" s="203"/>
      <c r="O7" s="115" t="s">
        <v>4</v>
      </c>
      <c r="P7" s="101"/>
      <c r="Q7" s="101"/>
      <c r="R7" s="104"/>
      <c r="S7" s="204"/>
      <c r="T7" s="204"/>
      <c r="U7" s="204"/>
      <c r="V7" s="204"/>
      <c r="W7" s="204"/>
      <c r="X7" s="204"/>
      <c r="Y7" s="204"/>
      <c r="Z7" s="205"/>
      <c r="AA7" s="115" t="s">
        <v>4</v>
      </c>
      <c r="AB7" s="104"/>
      <c r="AC7" s="204"/>
      <c r="AD7" s="204"/>
      <c r="AE7" s="204"/>
      <c r="AF7" s="204"/>
      <c r="AG7" s="204"/>
      <c r="AH7" s="204"/>
      <c r="AI7" s="204"/>
      <c r="AJ7" s="205"/>
      <c r="AK7" s="102"/>
    </row>
    <row r="8" spans="1:58" ht="13.5" customHeight="1">
      <c r="A8" s="100">
        <v>140</v>
      </c>
      <c r="B8" s="113" t="s">
        <v>50</v>
      </c>
      <c r="C8" s="114"/>
      <c r="D8" s="114"/>
      <c r="E8" s="114"/>
      <c r="F8" s="202" t="s">
        <v>55</v>
      </c>
      <c r="G8" s="202"/>
      <c r="H8" s="202"/>
      <c r="I8" s="202"/>
      <c r="J8" s="202"/>
      <c r="K8" s="202"/>
      <c r="L8" s="202"/>
      <c r="M8" s="202"/>
      <c r="N8" s="203"/>
      <c r="O8" s="115" t="s">
        <v>260</v>
      </c>
      <c r="P8" s="101"/>
      <c r="Q8" s="101"/>
      <c r="R8" s="104"/>
      <c r="S8" s="204"/>
      <c r="T8" s="204"/>
      <c r="U8" s="204"/>
      <c r="V8" s="204"/>
      <c r="W8" s="204"/>
      <c r="X8" s="204"/>
      <c r="Y8" s="204"/>
      <c r="Z8" s="205"/>
      <c r="AA8" s="115" t="s">
        <v>260</v>
      </c>
      <c r="AB8" s="104"/>
      <c r="AC8" s="204"/>
      <c r="AD8" s="204"/>
      <c r="AE8" s="204"/>
      <c r="AF8" s="204"/>
      <c r="AG8" s="204"/>
      <c r="AH8" s="204"/>
      <c r="AI8" s="204"/>
      <c r="AJ8" s="205"/>
      <c r="AK8" s="102"/>
    </row>
    <row r="9" spans="1:58" ht="13.5" customHeight="1">
      <c r="A9" s="100">
        <v>150</v>
      </c>
      <c r="B9" s="113" t="s">
        <v>6</v>
      </c>
      <c r="C9" s="114"/>
      <c r="D9" s="114"/>
      <c r="E9" s="114"/>
      <c r="F9" s="202" t="s">
        <v>56</v>
      </c>
      <c r="G9" s="202"/>
      <c r="H9" s="202"/>
      <c r="I9" s="202"/>
      <c r="J9" s="202"/>
      <c r="K9" s="202"/>
      <c r="L9" s="202"/>
      <c r="M9" s="202"/>
      <c r="N9" s="203"/>
      <c r="O9" s="115" t="s">
        <v>542</v>
      </c>
      <c r="P9" s="101"/>
      <c r="Q9" s="104"/>
      <c r="R9" s="104"/>
      <c r="S9" s="204"/>
      <c r="T9" s="204"/>
      <c r="U9" s="204"/>
      <c r="V9" s="204"/>
      <c r="W9" s="204"/>
      <c r="X9" s="204"/>
      <c r="Y9" s="204"/>
      <c r="Z9" s="205"/>
      <c r="AA9" s="115" t="s">
        <v>542</v>
      </c>
      <c r="AB9" s="104"/>
      <c r="AC9" s="204"/>
      <c r="AD9" s="204"/>
      <c r="AE9" s="204"/>
      <c r="AF9" s="204"/>
      <c r="AG9" s="204"/>
      <c r="AH9" s="204"/>
      <c r="AI9" s="204"/>
      <c r="AJ9" s="205"/>
      <c r="AK9" s="102"/>
    </row>
    <row r="10" spans="1:58" ht="13.5" customHeight="1">
      <c r="A10" s="100">
        <v>160</v>
      </c>
      <c r="B10" s="113" t="s">
        <v>5</v>
      </c>
      <c r="C10" s="114"/>
      <c r="D10" s="114"/>
      <c r="E10" s="114"/>
      <c r="F10" s="202" t="s">
        <v>57</v>
      </c>
      <c r="G10" s="202"/>
      <c r="H10" s="202"/>
      <c r="I10" s="202"/>
      <c r="J10" s="202"/>
      <c r="K10" s="202"/>
      <c r="L10" s="202"/>
      <c r="M10" s="202"/>
      <c r="N10" s="203"/>
      <c r="O10" s="115" t="s">
        <v>266</v>
      </c>
      <c r="P10" s="101"/>
      <c r="Q10" s="104"/>
      <c r="R10" s="104"/>
      <c r="S10" s="204"/>
      <c r="T10" s="204"/>
      <c r="U10" s="204"/>
      <c r="V10" s="204"/>
      <c r="W10" s="204"/>
      <c r="X10" s="204"/>
      <c r="Y10" s="204"/>
      <c r="Z10" s="205"/>
      <c r="AA10" s="115" t="s">
        <v>266</v>
      </c>
      <c r="AB10" s="104"/>
      <c r="AC10" s="204"/>
      <c r="AD10" s="204"/>
      <c r="AE10" s="204"/>
      <c r="AF10" s="204"/>
      <c r="AG10" s="204"/>
      <c r="AH10" s="204"/>
      <c r="AI10" s="204"/>
      <c r="AJ10" s="205"/>
      <c r="AK10" s="102"/>
    </row>
    <row r="11" spans="1:58" ht="13.5" customHeight="1">
      <c r="A11" s="100">
        <v>170</v>
      </c>
      <c r="B11" s="113" t="s">
        <v>7</v>
      </c>
      <c r="C11" s="114"/>
      <c r="D11" s="114"/>
      <c r="E11" s="114"/>
      <c r="F11" s="202" t="s">
        <v>58</v>
      </c>
      <c r="G11" s="202"/>
      <c r="H11" s="202"/>
      <c r="I11" s="202"/>
      <c r="J11" s="202"/>
      <c r="K11" s="202"/>
      <c r="L11" s="202"/>
      <c r="M11" s="202"/>
      <c r="N11" s="203"/>
      <c r="O11" s="115" t="s">
        <v>269</v>
      </c>
      <c r="P11" s="101"/>
      <c r="Q11" s="104"/>
      <c r="R11" s="104"/>
      <c r="S11" s="204"/>
      <c r="T11" s="204"/>
      <c r="U11" s="204"/>
      <c r="V11" s="204"/>
      <c r="W11" s="204"/>
      <c r="X11" s="204"/>
      <c r="Y11" s="204"/>
      <c r="Z11" s="205"/>
      <c r="AA11" s="115" t="s">
        <v>269</v>
      </c>
      <c r="AB11" s="104"/>
      <c r="AC11" s="204"/>
      <c r="AD11" s="204"/>
      <c r="AE11" s="204"/>
      <c r="AF11" s="204"/>
      <c r="AG11" s="204"/>
      <c r="AH11" s="204"/>
      <c r="AI11" s="204"/>
      <c r="AJ11" s="205"/>
      <c r="AK11" s="102"/>
    </row>
    <row r="12" spans="1:58" ht="13.5" customHeight="1">
      <c r="A12" s="100">
        <v>180</v>
      </c>
      <c r="B12" s="113" t="s">
        <v>8</v>
      </c>
      <c r="C12" s="114"/>
      <c r="D12" s="114"/>
      <c r="E12" s="114"/>
      <c r="F12" s="202" t="s">
        <v>59</v>
      </c>
      <c r="G12" s="202"/>
      <c r="H12" s="202"/>
      <c r="I12" s="202"/>
      <c r="J12" s="202"/>
      <c r="K12" s="202"/>
      <c r="L12" s="202"/>
      <c r="M12" s="202"/>
      <c r="N12" s="203"/>
      <c r="O12" s="115" t="s">
        <v>672</v>
      </c>
      <c r="P12" s="101"/>
      <c r="Q12" s="104"/>
      <c r="R12" s="104"/>
      <c r="S12" s="204"/>
      <c r="T12" s="204"/>
      <c r="U12" s="204"/>
      <c r="V12" s="204"/>
      <c r="W12" s="204"/>
      <c r="X12" s="204"/>
      <c r="Y12" s="204"/>
      <c r="Z12" s="205"/>
      <c r="AA12" s="115" t="s">
        <v>672</v>
      </c>
      <c r="AB12" s="104"/>
      <c r="AC12" s="204"/>
      <c r="AD12" s="204"/>
      <c r="AE12" s="204"/>
      <c r="AF12" s="204"/>
      <c r="AG12" s="204"/>
      <c r="AH12" s="204"/>
      <c r="AI12" s="204"/>
      <c r="AJ12" s="205"/>
      <c r="AK12" s="102"/>
    </row>
    <row r="13" spans="1:58" ht="13.5" customHeight="1" thickBot="1">
      <c r="A13" s="100">
        <v>190</v>
      </c>
      <c r="B13" s="113" t="s">
        <v>1</v>
      </c>
      <c r="C13" s="114"/>
      <c r="D13" s="114"/>
      <c r="E13" s="114"/>
      <c r="F13" s="210" t="s">
        <v>134</v>
      </c>
      <c r="G13" s="202"/>
      <c r="H13" s="202"/>
      <c r="I13" s="202"/>
      <c r="J13" s="202"/>
      <c r="K13" s="202"/>
      <c r="L13" s="202"/>
      <c r="M13" s="202"/>
      <c r="N13" s="203"/>
      <c r="O13" s="116" t="s">
        <v>673</v>
      </c>
      <c r="P13" s="117"/>
      <c r="Q13" s="117"/>
      <c r="R13" s="117"/>
      <c r="S13" s="196"/>
      <c r="T13" s="196"/>
      <c r="U13" s="196"/>
      <c r="V13" s="196"/>
      <c r="W13" s="196"/>
      <c r="X13" s="196"/>
      <c r="Y13" s="196"/>
      <c r="Z13" s="197"/>
      <c r="AA13" s="116"/>
      <c r="AB13" s="117"/>
      <c r="AC13" s="117"/>
      <c r="AD13" s="117"/>
      <c r="AE13" s="117"/>
      <c r="AF13" s="117"/>
      <c r="AG13" s="117"/>
      <c r="AH13" s="117"/>
      <c r="AI13" s="117"/>
      <c r="AJ13" s="131"/>
      <c r="AK13" s="102"/>
    </row>
    <row r="14" spans="1:58" ht="15" hidden="1" customHeight="1">
      <c r="A14" s="100">
        <v>200</v>
      </c>
      <c r="B14" s="115" t="s">
        <v>9</v>
      </c>
      <c r="C14" s="101"/>
      <c r="D14" s="101"/>
      <c r="E14" s="101"/>
      <c r="F14" s="206" t="s">
        <v>60</v>
      </c>
      <c r="G14" s="206"/>
      <c r="H14" s="206"/>
      <c r="I14" s="206"/>
      <c r="J14" s="206"/>
      <c r="K14" s="206"/>
      <c r="L14" s="206"/>
      <c r="M14" s="206"/>
      <c r="N14" s="207"/>
      <c r="O14" s="115" t="s">
        <v>9</v>
      </c>
      <c r="P14" s="101"/>
      <c r="Q14" s="104"/>
      <c r="R14" s="104"/>
      <c r="S14" s="204"/>
      <c r="T14" s="204"/>
      <c r="U14" s="204"/>
      <c r="V14" s="204"/>
      <c r="W14" s="204"/>
      <c r="X14" s="204"/>
      <c r="Y14" s="204"/>
      <c r="Z14" s="205"/>
      <c r="AA14" s="115"/>
      <c r="AB14" s="104"/>
      <c r="AC14" s="208"/>
      <c r="AD14" s="208"/>
      <c r="AE14" s="208"/>
      <c r="AF14" s="208"/>
      <c r="AG14" s="208"/>
      <c r="AH14" s="208"/>
      <c r="AI14" s="208"/>
      <c r="AJ14" s="209"/>
      <c r="AK14" s="102"/>
    </row>
    <row r="15" spans="1:58" ht="13.5" hidden="1" customHeight="1" thickBot="1">
      <c r="A15" s="100">
        <v>210</v>
      </c>
      <c r="B15" s="115" t="s">
        <v>10</v>
      </c>
      <c r="C15" s="101"/>
      <c r="D15" s="101"/>
      <c r="E15" s="101"/>
      <c r="F15" s="192" t="s">
        <v>60</v>
      </c>
      <c r="G15" s="192"/>
      <c r="H15" s="192"/>
      <c r="I15" s="192"/>
      <c r="J15" s="192"/>
      <c r="K15" s="192"/>
      <c r="L15" s="192"/>
      <c r="M15" s="192"/>
      <c r="N15" s="193"/>
      <c r="O15" s="116" t="s">
        <v>10</v>
      </c>
      <c r="P15" s="117"/>
      <c r="Q15" s="118"/>
      <c r="R15" s="118"/>
      <c r="S15" s="196"/>
      <c r="T15" s="196"/>
      <c r="U15" s="196"/>
      <c r="V15" s="196"/>
      <c r="W15" s="196"/>
      <c r="X15" s="196"/>
      <c r="Y15" s="196"/>
      <c r="Z15" s="197"/>
      <c r="AA15" s="115"/>
      <c r="AB15" s="104"/>
      <c r="AC15" s="194"/>
      <c r="AD15" s="194"/>
      <c r="AE15" s="194"/>
      <c r="AF15" s="194"/>
      <c r="AG15" s="194"/>
      <c r="AH15" s="194"/>
      <c r="AI15" s="194"/>
      <c r="AJ15" s="195"/>
      <c r="AK15" s="102"/>
      <c r="AN15" s="181"/>
      <c r="AO15" s="181"/>
      <c r="AP15" s="181"/>
      <c r="AQ15" s="181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</row>
    <row r="16" spans="1:58" ht="17.25" customHeight="1" thickBot="1">
      <c r="A16" s="100">
        <v>220</v>
      </c>
      <c r="B16" s="198" t="s">
        <v>295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102"/>
    </row>
    <row r="17" spans="1:58" s="119" customFormat="1" ht="7.5" customHeight="1">
      <c r="A17" s="100"/>
      <c r="B17" s="101"/>
      <c r="C17" s="101"/>
      <c r="D17" s="101"/>
      <c r="E17" s="101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1"/>
      <c r="AK17" s="102"/>
      <c r="AL17" s="146"/>
      <c r="AM17" s="153"/>
      <c r="AN17" s="182"/>
      <c r="AO17" s="182"/>
      <c r="AP17" s="182"/>
      <c r="AQ17" s="182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ht="12" customHeight="1" thickBot="1">
      <c r="A18" s="100"/>
      <c r="B18" s="201" t="s">
        <v>164</v>
      </c>
      <c r="C18" s="201"/>
      <c r="D18" s="201"/>
      <c r="E18" s="201"/>
      <c r="F18" s="201"/>
      <c r="G18" s="201"/>
      <c r="H18" s="225" t="s">
        <v>165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101"/>
      <c r="AK18" s="102"/>
      <c r="AN18" s="181"/>
      <c r="AO18" s="181"/>
      <c r="AP18" s="181"/>
      <c r="AQ18" s="181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</row>
    <row r="19" spans="1:58" ht="21" customHeight="1" thickBot="1">
      <c r="A19" s="100">
        <v>230</v>
      </c>
      <c r="B19" s="226"/>
      <c r="C19" s="227"/>
      <c r="D19" s="227"/>
      <c r="E19" s="227"/>
      <c r="F19" s="227"/>
      <c r="G19" s="228"/>
      <c r="H19" s="23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40"/>
      <c r="AK19" s="102"/>
      <c r="AN19" s="183"/>
      <c r="AO19" s="183"/>
      <c r="AP19" s="183"/>
      <c r="AQ19" s="183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5"/>
      <c r="BC19" s="155"/>
      <c r="BD19" s="155"/>
      <c r="BE19" s="155"/>
      <c r="BF19" s="155"/>
    </row>
    <row r="20" spans="1:58" ht="4.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N20" s="183"/>
      <c r="AO20" s="183"/>
      <c r="AP20" s="183"/>
      <c r="AQ20" s="183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8">
      <c r="A21" s="100"/>
      <c r="B21" s="133" t="s">
        <v>166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/>
      <c r="AN21" s="183"/>
      <c r="AO21" s="183"/>
      <c r="AP21" s="183"/>
      <c r="AQ21" s="183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8" ht="15" customHeight="1">
      <c r="A22" s="100">
        <v>1000</v>
      </c>
      <c r="B22" s="101" t="s">
        <v>167</v>
      </c>
      <c r="C22" s="101"/>
      <c r="D22" s="101"/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189" t="s">
        <v>177</v>
      </c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1"/>
      <c r="AK22" s="102"/>
      <c r="AN22" s="181"/>
      <c r="AO22" s="181"/>
      <c r="AP22" s="181"/>
      <c r="AQ22" s="181"/>
      <c r="AR22" s="155"/>
      <c r="AS22" s="155"/>
    </row>
    <row r="23" spans="1:58" ht="15" customHeight="1">
      <c r="A23" s="100">
        <v>1010</v>
      </c>
      <c r="B23" s="101" t="s">
        <v>168</v>
      </c>
      <c r="C23" s="101"/>
      <c r="D23" s="101"/>
      <c r="E23" s="101"/>
      <c r="F23" s="103"/>
      <c r="G23" s="101"/>
      <c r="H23" s="101"/>
      <c r="I23" s="101"/>
      <c r="J23" s="101"/>
      <c r="K23" s="103"/>
      <c r="L23" s="103"/>
      <c r="M23" s="103"/>
      <c r="N23" s="103"/>
      <c r="O23" s="103"/>
      <c r="P23" s="103"/>
      <c r="Q23" s="245" t="s">
        <v>179</v>
      </c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102"/>
      <c r="AN23" s="181"/>
      <c r="AO23" s="181"/>
      <c r="AP23" s="181"/>
      <c r="AQ23" s="181"/>
      <c r="AR23" s="155"/>
      <c r="AS23" s="155"/>
    </row>
    <row r="24" spans="1:58" ht="15" customHeight="1">
      <c r="A24" s="100">
        <v>1020</v>
      </c>
      <c r="B24" s="101" t="s">
        <v>169</v>
      </c>
      <c r="C24" s="101"/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3"/>
      <c r="O24" s="103"/>
      <c r="P24" s="103"/>
      <c r="Q24" s="248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50"/>
      <c r="AK24" s="102"/>
      <c r="AS24" s="155"/>
    </row>
    <row r="25" spans="1:58" ht="15" customHeight="1">
      <c r="A25" s="100">
        <v>1030</v>
      </c>
      <c r="B25" s="101" t="s">
        <v>170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235" t="s">
        <v>181</v>
      </c>
      <c r="R25" s="236"/>
      <c r="S25" s="236"/>
      <c r="T25" s="236"/>
      <c r="U25" s="236"/>
      <c r="V25" s="236"/>
      <c r="W25" s="236"/>
      <c r="X25" s="236"/>
      <c r="Y25" s="236"/>
      <c r="Z25" s="237"/>
      <c r="AA25" s="139"/>
      <c r="AB25" s="241" t="str">
        <f>IF(Q25="Gerade mit horizontalem Auslauf","mm von erster Stufe bis Ende Sitz", "")</f>
        <v/>
      </c>
      <c r="AC25" s="241"/>
      <c r="AD25" s="241"/>
      <c r="AE25" s="241"/>
      <c r="AF25" s="241"/>
      <c r="AG25" s="241"/>
      <c r="AH25" s="241"/>
      <c r="AI25" s="241"/>
      <c r="AJ25" s="242"/>
      <c r="AK25" s="102"/>
      <c r="AS25" s="155"/>
    </row>
    <row r="26" spans="1:58" ht="15" customHeight="1">
      <c r="A26" s="100">
        <v>1040</v>
      </c>
      <c r="B26" s="101" t="s">
        <v>171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32" t="s">
        <v>220</v>
      </c>
      <c r="R26" s="233"/>
      <c r="S26" s="233"/>
      <c r="T26" s="233"/>
      <c r="U26" s="233"/>
      <c r="V26" s="233"/>
      <c r="W26" s="233"/>
      <c r="X26" s="233"/>
      <c r="Y26" s="233"/>
      <c r="Z26" s="234"/>
      <c r="AA26" s="139"/>
      <c r="AB26" s="243" t="str">
        <f>IF(Q26="Gerader Überlauf","mm von letzter Stufe bis Ende Sitz", "")</f>
        <v/>
      </c>
      <c r="AC26" s="243"/>
      <c r="AD26" s="243"/>
      <c r="AE26" s="243"/>
      <c r="AF26" s="243"/>
      <c r="AG26" s="243"/>
      <c r="AH26" s="243"/>
      <c r="AI26" s="243"/>
      <c r="AJ26" s="244"/>
      <c r="AK26" s="102"/>
      <c r="AS26" s="155"/>
    </row>
    <row r="27" spans="1:58" ht="15" customHeight="1">
      <c r="A27" s="100">
        <v>1050</v>
      </c>
      <c r="B27" s="101" t="s">
        <v>172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89">
        <v>0</v>
      </c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102"/>
      <c r="AS27" s="155"/>
    </row>
    <row r="28" spans="1:58" ht="15" hidden="1" customHeight="1">
      <c r="A28" s="100">
        <v>1060</v>
      </c>
      <c r="B28" s="101" t="s">
        <v>328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89">
        <v>0</v>
      </c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1"/>
      <c r="AK28" s="102"/>
      <c r="AS28" s="155"/>
    </row>
    <row r="29" spans="1:58" ht="13.5" customHeight="1">
      <c r="A29" s="100">
        <v>1070</v>
      </c>
      <c r="B29" s="101" t="s">
        <v>173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89">
        <v>0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1"/>
      <c r="AK29" s="102"/>
      <c r="AN29" s="181"/>
      <c r="AO29" s="181"/>
      <c r="AP29" s="181"/>
      <c r="AQ29" s="181"/>
      <c r="AR29" s="155"/>
      <c r="AS29" s="155"/>
    </row>
    <row r="30" spans="1:58" ht="13.5" customHeight="1">
      <c r="A30" s="100">
        <v>1080</v>
      </c>
      <c r="B30" s="101" t="s">
        <v>174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89">
        <v>0</v>
      </c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1"/>
      <c r="AK30" s="102"/>
      <c r="AN30" s="181"/>
      <c r="AO30" s="181"/>
      <c r="AP30" s="181"/>
      <c r="AQ30" s="181"/>
      <c r="AR30" s="155"/>
      <c r="AS30" s="155"/>
    </row>
    <row r="31" spans="1:58" ht="13.5" hidden="1" customHeight="1">
      <c r="A31" s="100">
        <v>1090</v>
      </c>
      <c r="B31" s="101" t="s">
        <v>44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29">
        <f>IF(OR(Q26="180° on top landing",Q26="90° on top landing",Q26="straight top overrun",Q26="special curve on top landing"),"1","0")+IF(OR(Q25="straight with steep start",Q25="straight start with bottom overrun"),"1","0")</f>
        <v>0</v>
      </c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1"/>
      <c r="AK31" s="102"/>
      <c r="AN31" s="181"/>
      <c r="AO31" s="181"/>
      <c r="AP31" s="181"/>
      <c r="AQ31" s="181"/>
      <c r="AR31" s="155"/>
      <c r="AS31" s="155"/>
    </row>
    <row r="32" spans="1:58" ht="13.5" customHeight="1">
      <c r="A32" s="100">
        <v>1100</v>
      </c>
      <c r="B32" s="101" t="s">
        <v>175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89">
        <v>0</v>
      </c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1"/>
      <c r="AK32" s="102"/>
      <c r="AN32" s="181"/>
      <c r="AO32" s="181"/>
      <c r="AP32" s="181"/>
      <c r="AQ32" s="181"/>
      <c r="AR32" s="155"/>
      <c r="AS32" s="155"/>
    </row>
    <row r="33" spans="1:58" ht="13.5" customHeight="1">
      <c r="A33" s="100">
        <v>1110</v>
      </c>
      <c r="B33" s="101" t="s">
        <v>176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32" t="s">
        <v>714</v>
      </c>
      <c r="R33" s="233"/>
      <c r="S33" s="233"/>
      <c r="T33" s="233"/>
      <c r="U33" s="233"/>
      <c r="V33" s="233"/>
      <c r="W33" s="233"/>
      <c r="X33" s="233"/>
      <c r="Y33" s="233"/>
      <c r="Z33" s="234"/>
      <c r="AA33" s="140"/>
      <c r="AB33" s="120"/>
      <c r="AC33" s="140"/>
      <c r="AD33" s="120" t="str">
        <f>IF(ISNUMBER(FIND("Special",Q33)),"RAL:","")</f>
        <v/>
      </c>
      <c r="AE33" s="190"/>
      <c r="AF33" s="190"/>
      <c r="AG33" s="190"/>
      <c r="AH33" s="190"/>
      <c r="AI33" s="190"/>
      <c r="AJ33" s="191"/>
      <c r="AK33" s="102"/>
      <c r="AM33" s="153" t="str">
        <f>IF(Q22="Im Außenbereich","Bitte denken Sie daran, die Oberflächenbehandlung für den Außenbereich zu wählen.", "")</f>
        <v/>
      </c>
      <c r="AN33" s="183"/>
      <c r="AO33" s="183"/>
      <c r="AP33" s="183"/>
      <c r="AQ33" s="183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8" ht="9.9499999999999993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102"/>
      <c r="AN34" s="181"/>
      <c r="AO34" s="181"/>
      <c r="AP34" s="181"/>
      <c r="AQ34" s="181"/>
      <c r="AR34" s="155"/>
      <c r="AS34" s="155"/>
    </row>
    <row r="35" spans="1:58" ht="13.5" customHeight="1">
      <c r="A35" s="113"/>
      <c r="B35" s="133" t="s">
        <v>188</v>
      </c>
      <c r="C35" s="121"/>
      <c r="D35" s="12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2"/>
      <c r="AN35" s="184"/>
      <c r="AO35" s="184"/>
      <c r="AP35" s="184"/>
      <c r="AQ35" s="184"/>
      <c r="AR35" s="158"/>
      <c r="AS35" s="158"/>
      <c r="AT35" s="158"/>
      <c r="AU35" s="158"/>
    </row>
    <row r="36" spans="1:58" ht="13.5" customHeight="1">
      <c r="A36" s="100">
        <v>1120</v>
      </c>
      <c r="B36" s="121" t="s">
        <v>189</v>
      </c>
      <c r="C36" s="121"/>
      <c r="D36" s="12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89" t="s">
        <v>238</v>
      </c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102"/>
      <c r="AN36" s="251" t="s">
        <v>239</v>
      </c>
      <c r="AO36" s="251"/>
      <c r="AP36" s="251"/>
      <c r="AQ36" s="251"/>
    </row>
    <row r="37" spans="1:58" ht="13.5" customHeight="1">
      <c r="A37" s="113">
        <v>1130</v>
      </c>
      <c r="B37" s="121" t="s">
        <v>190</v>
      </c>
      <c r="C37" s="121"/>
      <c r="D37" s="121"/>
      <c r="E37" s="101"/>
      <c r="F37" s="101"/>
      <c r="G37" s="101"/>
      <c r="H37" s="103"/>
      <c r="I37" s="103"/>
      <c r="J37" s="103"/>
      <c r="K37" s="103"/>
      <c r="L37" s="103"/>
      <c r="M37" s="103"/>
      <c r="N37" s="103"/>
      <c r="O37" s="103"/>
      <c r="P37" s="103"/>
      <c r="Q37" s="189" t="s">
        <v>85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102"/>
      <c r="AM37" s="153" t="str">
        <f>IF(Q22="Im Außenbereich","Für Montage im Freien ist nur der Sitz Classic Line mit Sitzfarbe Hellgrau zulässig", "")</f>
        <v/>
      </c>
      <c r="AN37" s="185" t="s">
        <v>85</v>
      </c>
      <c r="AO37" s="185" t="s">
        <v>521</v>
      </c>
      <c r="AP37" s="185" t="s">
        <v>522</v>
      </c>
      <c r="AQ37" s="185" t="s">
        <v>520</v>
      </c>
      <c r="AR37" s="157"/>
      <c r="AW37" s="157"/>
    </row>
    <row r="38" spans="1:58" s="96" customFormat="1" ht="13.5" customHeight="1">
      <c r="A38" s="113">
        <v>1140</v>
      </c>
      <c r="B38" s="121" t="s">
        <v>191</v>
      </c>
      <c r="C38" s="121"/>
      <c r="D38" s="121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89" t="s">
        <v>373</v>
      </c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123"/>
      <c r="AL38" s="145"/>
      <c r="AM38" s="153" t="str">
        <f>IF(Q22="Im Außenbereich","Für Montage im Freien ist nur der Sitz Classic Line mit Sitzfarbe Hellgrau erhältlich", "")</f>
        <v/>
      </c>
      <c r="AN38" s="185" t="s">
        <v>373</v>
      </c>
      <c r="AO38" s="185" t="s">
        <v>389</v>
      </c>
      <c r="AP38" s="185" t="s">
        <v>389</v>
      </c>
      <c r="AQ38" s="185" t="s">
        <v>682</v>
      </c>
      <c r="AR38" s="157"/>
      <c r="AS38" s="154"/>
      <c r="AT38" s="154"/>
      <c r="AU38" s="154"/>
      <c r="AV38" s="154"/>
      <c r="AW38" s="157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ht="13.5" customHeight="1">
      <c r="A39" s="113">
        <v>1150</v>
      </c>
      <c r="B39" s="121" t="s">
        <v>192</v>
      </c>
      <c r="C39" s="121"/>
      <c r="D39" s="12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89" t="s">
        <v>227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102"/>
      <c r="AM39" s="153" t="str">
        <f>IF(Q22="Im Außenbereich","Für Montage im Freien ist das automatische Fussbrett nicht erhältlich", "")</f>
        <v/>
      </c>
      <c r="AN39" s="185" t="s">
        <v>652</v>
      </c>
      <c r="AO39" s="185" t="s">
        <v>392</v>
      </c>
      <c r="AP39" s="185" t="s">
        <v>392</v>
      </c>
      <c r="AQ39" s="185" t="s">
        <v>683</v>
      </c>
      <c r="AR39" s="157"/>
      <c r="AW39" s="157"/>
    </row>
    <row r="40" spans="1:58" ht="13.5" customHeight="1">
      <c r="A40" s="113">
        <v>1160</v>
      </c>
      <c r="B40" s="121" t="s">
        <v>193</v>
      </c>
      <c r="C40" s="121"/>
      <c r="D40" s="12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89" t="s">
        <v>227</v>
      </c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102"/>
      <c r="AM40" s="153" t="str">
        <f>IF(Q22="Im Außenbereich","Für Montage im Freien ist der automatische Drehsitz nicht erhältlich", "")</f>
        <v/>
      </c>
      <c r="AN40" s="185" t="s">
        <v>379</v>
      </c>
      <c r="AO40" s="185" t="s">
        <v>395</v>
      </c>
      <c r="AP40" s="185" t="s">
        <v>395</v>
      </c>
      <c r="AQ40" s="185" t="s">
        <v>684</v>
      </c>
      <c r="AR40" s="157"/>
      <c r="AW40" s="157"/>
    </row>
    <row r="41" spans="1:58" ht="13.5" customHeight="1">
      <c r="A41" s="113">
        <v>1170</v>
      </c>
      <c r="B41" s="121" t="s">
        <v>691</v>
      </c>
      <c r="C41" s="121"/>
      <c r="D41" s="12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89" t="s">
        <v>227</v>
      </c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102"/>
      <c r="AN41" s="185" t="s">
        <v>382</v>
      </c>
      <c r="AO41" s="185" t="s">
        <v>398</v>
      </c>
      <c r="AP41" s="185" t="s">
        <v>398</v>
      </c>
      <c r="AQ41" s="185" t="s">
        <v>685</v>
      </c>
      <c r="AR41" s="157"/>
      <c r="AW41" s="157"/>
    </row>
    <row r="42" spans="1:58" ht="13.5" customHeight="1">
      <c r="A42" s="113">
        <v>1180</v>
      </c>
      <c r="B42" s="121" t="s">
        <v>358</v>
      </c>
      <c r="C42" s="121"/>
      <c r="D42" s="12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89" t="s">
        <v>693</v>
      </c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102"/>
      <c r="AN42" s="185" t="s">
        <v>100</v>
      </c>
      <c r="AO42" s="185" t="s">
        <v>705</v>
      </c>
      <c r="AP42" s="185" t="s">
        <v>401</v>
      </c>
      <c r="AQ42" s="185" t="s">
        <v>686</v>
      </c>
      <c r="AR42" s="157"/>
      <c r="AW42" s="157"/>
    </row>
    <row r="43" spans="1:58" ht="12.75" hidden="1" customHeight="1">
      <c r="A43" s="113">
        <v>1190</v>
      </c>
      <c r="B43" s="121" t="s">
        <v>361</v>
      </c>
      <c r="C43" s="121"/>
      <c r="D43" s="12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89" t="s">
        <v>236</v>
      </c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102"/>
      <c r="AN43" s="185" t="s">
        <v>688</v>
      </c>
      <c r="AO43" s="185" t="s">
        <v>677</v>
      </c>
      <c r="AP43" s="185" t="s">
        <v>677</v>
      </c>
      <c r="AQ43" s="185" t="s">
        <v>428</v>
      </c>
      <c r="AR43" s="157"/>
      <c r="AW43" s="157"/>
    </row>
    <row r="44" spans="1:58" ht="12.75" hidden="1" customHeight="1">
      <c r="A44" s="113">
        <v>1200</v>
      </c>
      <c r="B44" s="121" t="s">
        <v>364</v>
      </c>
      <c r="C44" s="121"/>
      <c r="D44" s="1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89" t="s">
        <v>231</v>
      </c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102"/>
      <c r="AN44" s="185"/>
      <c r="AO44" s="185"/>
      <c r="AP44" s="185"/>
      <c r="AQ44" s="185" t="s">
        <v>431</v>
      </c>
      <c r="AR44" s="157"/>
      <c r="AW44" s="157"/>
    </row>
    <row r="45" spans="1:58" ht="13.5" customHeight="1">
      <c r="A45" s="113">
        <v>1210</v>
      </c>
      <c r="B45" s="121" t="s">
        <v>195</v>
      </c>
      <c r="C45" s="121"/>
      <c r="D45" s="12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89">
        <v>2</v>
      </c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102"/>
      <c r="AN45" s="185"/>
      <c r="AO45" s="185"/>
      <c r="AP45" s="185"/>
      <c r="AQ45" s="185" t="s">
        <v>434</v>
      </c>
      <c r="AR45" s="157"/>
      <c r="AW45" s="157"/>
    </row>
    <row r="46" spans="1:58" ht="13.5" hidden="1" customHeight="1">
      <c r="A46" s="113">
        <v>1220</v>
      </c>
      <c r="B46" s="121" t="s">
        <v>369</v>
      </c>
      <c r="C46" s="121"/>
      <c r="D46" s="12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89" t="s">
        <v>234</v>
      </c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102"/>
      <c r="AN46" s="186"/>
      <c r="AO46" s="186"/>
      <c r="AP46" s="186"/>
      <c r="AQ46" s="185" t="s">
        <v>679</v>
      </c>
      <c r="AR46" s="160"/>
      <c r="AS46" s="160"/>
      <c r="AT46" s="160"/>
      <c r="AV46" s="157"/>
      <c r="AW46" s="157"/>
    </row>
    <row r="47" spans="1:58" ht="9.9499999999999993" customHeight="1">
      <c r="A47" s="113"/>
      <c r="B47" s="121"/>
      <c r="C47" s="121"/>
      <c r="D47" s="1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02"/>
      <c r="AN47" s="184"/>
      <c r="AO47" s="184"/>
      <c r="AP47" s="184"/>
      <c r="AQ47" s="184"/>
      <c r="AR47" s="160"/>
      <c r="AS47" s="160"/>
      <c r="AT47" s="160"/>
      <c r="AV47" s="157"/>
      <c r="AW47" s="157"/>
    </row>
    <row r="48" spans="1:58" ht="14.25" customHeight="1">
      <c r="A48" s="100"/>
      <c r="B48" s="133" t="s">
        <v>197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2"/>
      <c r="AN48" s="184"/>
      <c r="AO48" s="184"/>
      <c r="AP48" s="184"/>
      <c r="AQ48" s="184"/>
    </row>
    <row r="49" spans="1:46" hidden="1">
      <c r="A49" s="100">
        <v>1230</v>
      </c>
      <c r="B49" s="101" t="s">
        <v>109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89" t="str">
        <f>IF(Q22="Outdoor","Yes","No")</f>
        <v>No</v>
      </c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102"/>
    </row>
    <row r="50" spans="1:46" hidden="1">
      <c r="A50" s="100"/>
      <c r="B50" s="101">
        <v>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102"/>
    </row>
    <row r="51" spans="1:46" hidden="1">
      <c r="A51" s="100"/>
      <c r="B51" s="101">
        <v>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25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7"/>
      <c r="AK51" s="102"/>
    </row>
    <row r="52" spans="1:46" hidden="1">
      <c r="A52" s="100"/>
      <c r="B52" s="101">
        <v>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5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102"/>
    </row>
    <row r="53" spans="1:46" hidden="1">
      <c r="A53" s="100">
        <v>1270</v>
      </c>
      <c r="B53" s="101" t="s">
        <v>73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89">
        <v>24</v>
      </c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20" t="s">
        <v>14</v>
      </c>
      <c r="AE53" s="120"/>
      <c r="AF53" s="120"/>
      <c r="AG53" s="120"/>
      <c r="AH53" s="120"/>
      <c r="AI53" s="120"/>
      <c r="AJ53" s="128"/>
      <c r="AK53" s="102"/>
      <c r="AN53" s="183"/>
      <c r="AO53" s="183"/>
      <c r="AP53" s="183"/>
      <c r="AQ53" s="183"/>
      <c r="AR53" s="157"/>
      <c r="AS53" s="157"/>
      <c r="AT53" s="157"/>
    </row>
    <row r="54" spans="1:46" ht="15.75" hidden="1" customHeight="1">
      <c r="A54" s="100">
        <v>1280</v>
      </c>
      <c r="B54" s="101" t="s">
        <v>16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89" t="s">
        <v>69</v>
      </c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102"/>
      <c r="AL54" s="147"/>
    </row>
    <row r="55" spans="1:46" ht="13.5" customHeight="1">
      <c r="A55" s="100">
        <v>1290</v>
      </c>
      <c r="B55" s="101" t="s">
        <v>198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89" t="s">
        <v>114</v>
      </c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102"/>
    </row>
    <row r="56" spans="1:46" hidden="1">
      <c r="A56" s="100">
        <v>1300</v>
      </c>
      <c r="B56" s="101">
        <v>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25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7"/>
      <c r="AK56" s="102"/>
    </row>
    <row r="57" spans="1:46" hidden="1">
      <c r="A57" s="100">
        <v>1310</v>
      </c>
      <c r="B57" s="101">
        <v>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25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7"/>
      <c r="AK57" s="102"/>
    </row>
    <row r="58" spans="1:46" hidden="1">
      <c r="A58" s="100">
        <v>1320</v>
      </c>
      <c r="B58" s="101" t="s">
        <v>199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89" t="s">
        <v>128</v>
      </c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1"/>
      <c r="AK58" s="102"/>
    </row>
    <row r="59" spans="1:46" ht="13.5" customHeight="1">
      <c r="A59" s="100">
        <v>1330</v>
      </c>
      <c r="B59" s="101" t="s">
        <v>119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89" t="s">
        <v>227</v>
      </c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1"/>
      <c r="AK59" s="102"/>
    </row>
    <row r="60" spans="1:46" ht="13.5" customHeight="1">
      <c r="A60" s="100">
        <v>1340</v>
      </c>
      <c r="B60" s="101" t="s">
        <v>200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89" t="s">
        <v>227</v>
      </c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1"/>
      <c r="AK60" s="102"/>
    </row>
    <row r="61" spans="1:46" ht="13.5" customHeight="1">
      <c r="A61" s="100">
        <v>1350</v>
      </c>
      <c r="B61" s="101" t="s">
        <v>202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89" t="s">
        <v>227</v>
      </c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1"/>
      <c r="AK61" s="102"/>
    </row>
    <row r="62" spans="1:46" ht="13.5" hidden="1" customHeight="1">
      <c r="A62" s="100">
        <v>1360</v>
      </c>
      <c r="B62" s="101" t="s">
        <v>204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254" t="str">
        <f>IF(Q24&gt;17,"Yes","No")</f>
        <v>No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6"/>
      <c r="AK62" s="102"/>
    </row>
    <row r="63" spans="1:46" ht="13.5" customHeight="1">
      <c r="A63" s="100">
        <v>1370</v>
      </c>
      <c r="B63" s="101" t="s">
        <v>201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89" t="s">
        <v>227</v>
      </c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02"/>
    </row>
    <row r="64" spans="1:46" ht="13.5" customHeight="1">
      <c r="A64" s="100">
        <v>1380</v>
      </c>
      <c r="B64" s="101" t="s">
        <v>203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52" t="s">
        <v>205</v>
      </c>
      <c r="R64" s="253"/>
      <c r="S64" s="253"/>
      <c r="T64" s="253"/>
      <c r="U64" s="253"/>
      <c r="V64" s="253"/>
      <c r="W64" s="253"/>
      <c r="X64" s="253"/>
      <c r="Y64" s="189"/>
      <c r="Z64" s="191"/>
      <c r="AA64" s="128" t="s">
        <v>529</v>
      </c>
      <c r="AB64" s="252" t="s">
        <v>206</v>
      </c>
      <c r="AC64" s="253"/>
      <c r="AD64" s="253"/>
      <c r="AE64" s="253"/>
      <c r="AF64" s="189"/>
      <c r="AG64" s="190"/>
      <c r="AH64" s="191"/>
      <c r="AI64" s="120" t="s">
        <v>529</v>
      </c>
      <c r="AJ64" s="128"/>
      <c r="AK64" s="102"/>
    </row>
    <row r="65" spans="1:58">
      <c r="A65" s="100">
        <v>1390</v>
      </c>
      <c r="B65" s="101" t="s">
        <v>552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89" t="s">
        <v>227</v>
      </c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1"/>
      <c r="AK65" s="102"/>
      <c r="AM65" s="153" t="str">
        <f>IF(Q22="Im Außenbereich","Für Montage im Freien ist die automatische Klappschiene nicht erhältlich", "")</f>
        <v/>
      </c>
    </row>
    <row r="66" spans="1:58" ht="9.9499999999999993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2"/>
    </row>
    <row r="67" spans="1:58" ht="16.5" customHeight="1">
      <c r="A67" s="100"/>
      <c r="B67" s="133" t="s">
        <v>207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</row>
    <row r="68" spans="1:58" ht="13.5" customHeight="1">
      <c r="A68" s="100">
        <v>1400</v>
      </c>
      <c r="B68" s="101" t="s">
        <v>208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89" t="s">
        <v>209</v>
      </c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102"/>
    </row>
    <row r="69" spans="1:58" ht="15.75" hidden="1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2"/>
    </row>
    <row r="70" spans="1:58" ht="15.75" hidden="1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2"/>
    </row>
    <row r="71" spans="1:58" s="136" customFormat="1" ht="8.2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2"/>
      <c r="AL71" s="148"/>
      <c r="AM71" s="153"/>
      <c r="AN71" s="184"/>
      <c r="AO71" s="184"/>
      <c r="AP71" s="184"/>
      <c r="AQ71" s="184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</row>
    <row r="72" spans="1:58" s="136" customFormat="1" ht="18.75" customHeight="1">
      <c r="A72" s="100"/>
      <c r="B72" s="133" t="s">
        <v>212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2"/>
      <c r="AL72" s="148"/>
      <c r="AM72" s="153"/>
      <c r="AN72" s="186"/>
      <c r="AO72" s="186"/>
      <c r="AP72" s="186"/>
      <c r="AQ72" s="186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8"/>
      <c r="BC72" s="158"/>
      <c r="BD72" s="158"/>
      <c r="BE72" s="158"/>
      <c r="BF72" s="158"/>
    </row>
    <row r="73" spans="1:58" ht="5.25" hidden="1" customHeight="1" thickBo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29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  <c r="AN73" s="183"/>
      <c r="AO73" s="183"/>
      <c r="AP73" s="183"/>
      <c r="AQ73" s="183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</row>
    <row r="74" spans="1:58" ht="13.5" customHeight="1">
      <c r="A74" s="100">
        <v>1420</v>
      </c>
      <c r="B74" s="259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1"/>
      <c r="AK74" s="102"/>
      <c r="AN74" s="183"/>
      <c r="AO74" s="183"/>
      <c r="AP74" s="183"/>
      <c r="AQ74" s="183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1:58" ht="13.5" customHeight="1">
      <c r="A75" s="100"/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4"/>
      <c r="AK75" s="102"/>
      <c r="AN75" s="183"/>
      <c r="AO75" s="183"/>
      <c r="AP75" s="183"/>
      <c r="AQ75" s="183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</row>
    <row r="76" spans="1:58" ht="13.5" customHeight="1">
      <c r="A76" s="100"/>
      <c r="B76" s="262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4"/>
      <c r="AK76" s="102"/>
      <c r="AN76" s="183"/>
      <c r="AO76" s="183"/>
      <c r="AP76" s="183"/>
      <c r="AQ76" s="183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</row>
    <row r="77" spans="1:58" ht="13.5" hidden="1" customHeight="1">
      <c r="A77" s="100"/>
      <c r="B77" s="262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4"/>
      <c r="AK77" s="102"/>
      <c r="AN77" s="183"/>
      <c r="AO77" s="183"/>
      <c r="AP77" s="183"/>
      <c r="AQ77" s="183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</row>
    <row r="78" spans="1:58" ht="13.5" customHeight="1">
      <c r="A78" s="100"/>
      <c r="B78" s="262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4"/>
      <c r="AK78" s="102"/>
      <c r="AN78" s="183"/>
      <c r="AO78" s="183"/>
      <c r="AP78" s="183"/>
      <c r="AQ78" s="183"/>
      <c r="AR78" s="157"/>
      <c r="AS78" s="157"/>
      <c r="AT78" s="157"/>
      <c r="AU78" s="157"/>
    </row>
    <row r="79" spans="1:58" ht="13.5" customHeight="1">
      <c r="A79" s="100"/>
      <c r="B79" s="265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7"/>
      <c r="AK79" s="102"/>
      <c r="AN79" s="183"/>
      <c r="AO79" s="183"/>
      <c r="AP79" s="183"/>
      <c r="AQ79" s="183"/>
      <c r="AR79" s="157"/>
      <c r="AS79" s="157"/>
      <c r="AT79" s="157"/>
      <c r="AU79" s="157"/>
    </row>
    <row r="80" spans="1:58" ht="9.9499999999999993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2"/>
      <c r="AN80" s="183"/>
      <c r="AO80" s="183"/>
      <c r="AP80" s="183"/>
      <c r="AQ80" s="183"/>
      <c r="AR80" s="157"/>
      <c r="AS80" s="157"/>
      <c r="AT80" s="157"/>
      <c r="AU80" s="157"/>
    </row>
    <row r="81" spans="1:58" ht="25.5" customHeight="1">
      <c r="A81" s="100">
        <v>240</v>
      </c>
      <c r="B81" s="101" t="s">
        <v>526</v>
      </c>
      <c r="C81" s="101"/>
      <c r="D81" s="101"/>
      <c r="E81" s="101"/>
      <c r="F81" s="101"/>
      <c r="G81" s="101"/>
      <c r="H81" s="229" t="s">
        <v>483</v>
      </c>
      <c r="I81" s="230"/>
      <c r="J81" s="230"/>
      <c r="K81" s="230"/>
      <c r="L81" s="257" t="s">
        <v>554</v>
      </c>
      <c r="M81" s="258"/>
      <c r="N81" s="268">
        <v>2019</v>
      </c>
      <c r="O81" s="268"/>
      <c r="P81" s="258"/>
      <c r="Q81" s="101"/>
      <c r="R81" s="101"/>
      <c r="S81" s="101"/>
      <c r="T81" s="101"/>
      <c r="U81" s="101"/>
      <c r="V81" s="130" t="s">
        <v>678</v>
      </c>
      <c r="W81" s="101"/>
      <c r="X81" s="101"/>
      <c r="Y81" s="101"/>
      <c r="Z81" s="269"/>
      <c r="AA81" s="270"/>
      <c r="AB81" s="270"/>
      <c r="AC81" s="270"/>
      <c r="AD81" s="270"/>
      <c r="AE81" s="270"/>
      <c r="AF81" s="270"/>
      <c r="AG81" s="270"/>
      <c r="AH81" s="270"/>
      <c r="AI81" s="270"/>
      <c r="AJ81" s="271"/>
      <c r="AK81" s="102"/>
      <c r="AN81" s="183"/>
      <c r="AO81" s="183"/>
      <c r="AP81" s="183"/>
      <c r="AQ81" s="183"/>
      <c r="AR81" s="157"/>
      <c r="AS81" s="157"/>
      <c r="AT81" s="157"/>
      <c r="AU81" s="157"/>
    </row>
    <row r="82" spans="1:58" ht="9.9499999999999993" customHeight="1" thickBot="1">
      <c r="A82" s="13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31"/>
      <c r="AN82" s="183"/>
      <c r="AO82" s="183"/>
      <c r="AP82" s="183"/>
      <c r="AQ82" s="183"/>
      <c r="AR82" s="157"/>
      <c r="AS82" s="157"/>
      <c r="AT82" s="157"/>
      <c r="AU82" s="157"/>
    </row>
    <row r="83" spans="1:58" s="144" customFormat="1" ht="13.5" customHeight="1">
      <c r="A83" s="149"/>
      <c r="AM83" s="153"/>
      <c r="AN83" s="180"/>
      <c r="AO83" s="180"/>
      <c r="AP83" s="180"/>
      <c r="AQ83" s="180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</row>
    <row r="84" spans="1:58" s="144" customFormat="1" ht="13.5" customHeight="1">
      <c r="A84" s="149"/>
      <c r="AM84" s="153"/>
      <c r="AN84" s="180"/>
      <c r="AO84" s="180"/>
      <c r="AP84" s="180"/>
      <c r="AQ84" s="180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</row>
    <row r="85" spans="1:58" s="144" customFormat="1" ht="20.25" customHeight="1">
      <c r="A85" s="149"/>
      <c r="AM85" s="153"/>
      <c r="AN85" s="180"/>
      <c r="AO85" s="180"/>
      <c r="AP85" s="180"/>
      <c r="AQ85" s="180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</row>
    <row r="86" spans="1:58" s="144" customFormat="1" ht="13.5" customHeight="1">
      <c r="A86" s="149"/>
      <c r="AM86" s="153"/>
      <c r="AN86" s="180"/>
      <c r="AO86" s="180"/>
      <c r="AP86" s="180"/>
      <c r="AQ86" s="180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</row>
    <row r="87" spans="1:58" s="144" customFormat="1" ht="13.5" customHeight="1">
      <c r="A87" s="149"/>
      <c r="AM87" s="153"/>
      <c r="AN87" s="180"/>
      <c r="AO87" s="180"/>
      <c r="AP87" s="180"/>
      <c r="AQ87" s="180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</row>
    <row r="88" spans="1:58" s="144" customFormat="1" ht="13.5" customHeight="1">
      <c r="A88" s="149"/>
      <c r="AM88" s="153"/>
      <c r="AN88" s="180"/>
      <c r="AO88" s="180"/>
      <c r="AP88" s="180"/>
      <c r="AQ88" s="180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</row>
    <row r="89" spans="1:58" s="144" customFormat="1" ht="13.5" customHeight="1">
      <c r="A89" s="149"/>
      <c r="AM89" s="153"/>
      <c r="AN89" s="180"/>
      <c r="AO89" s="180"/>
      <c r="AP89" s="180"/>
      <c r="AQ89" s="180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</row>
    <row r="90" spans="1:58" s="144" customFormat="1" ht="13.5" customHeight="1">
      <c r="A90" s="149"/>
      <c r="AM90" s="153"/>
      <c r="AN90" s="180"/>
      <c r="AO90" s="180"/>
      <c r="AP90" s="180"/>
      <c r="AQ90" s="180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</row>
    <row r="91" spans="1:58" s="144" customFormat="1" ht="13.5" customHeight="1">
      <c r="A91" s="149"/>
      <c r="AM91" s="153"/>
      <c r="AN91" s="180"/>
      <c r="AO91" s="180"/>
      <c r="AP91" s="180"/>
      <c r="AQ91" s="180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</row>
    <row r="92" spans="1:58" s="144" customFormat="1" ht="13.5" customHeight="1">
      <c r="A92" s="149"/>
      <c r="AM92" s="153"/>
      <c r="AN92" s="180"/>
      <c r="AO92" s="180"/>
      <c r="AP92" s="180"/>
      <c r="AQ92" s="180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</row>
    <row r="93" spans="1:58" s="144" customFormat="1" ht="13.5" customHeight="1">
      <c r="A93" s="149"/>
      <c r="AM93" s="153"/>
      <c r="AN93" s="180"/>
      <c r="AO93" s="180"/>
      <c r="AP93" s="180"/>
      <c r="AQ93" s="180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</row>
    <row r="94" spans="1:58" s="144" customFormat="1" ht="13.5" customHeight="1">
      <c r="A94" s="149"/>
      <c r="AM94" s="153"/>
      <c r="AN94" s="180"/>
      <c r="AO94" s="180"/>
      <c r="AP94" s="180"/>
      <c r="AQ94" s="180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1:58" s="144" customFormat="1" ht="13.5" customHeight="1">
      <c r="A95" s="149"/>
      <c r="AM95" s="153"/>
      <c r="AN95" s="180"/>
      <c r="AO95" s="180"/>
      <c r="AP95" s="180"/>
      <c r="AQ95" s="180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1:58" s="144" customFormat="1" ht="13.5" customHeight="1">
      <c r="A96" s="149"/>
      <c r="AM96" s="153"/>
      <c r="AN96" s="180"/>
      <c r="AO96" s="180"/>
      <c r="AP96" s="180"/>
      <c r="AQ96" s="180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</row>
    <row r="97" spans="1:58" s="144" customFormat="1" ht="13.5" customHeight="1">
      <c r="A97" s="149"/>
      <c r="AM97" s="153"/>
      <c r="AN97" s="180"/>
      <c r="AO97" s="180"/>
      <c r="AP97" s="180"/>
      <c r="AQ97" s="180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</row>
    <row r="98" spans="1:58" s="144" customFormat="1" ht="13.5" customHeight="1">
      <c r="A98" s="149"/>
      <c r="AM98" s="153"/>
      <c r="AN98" s="180"/>
      <c r="AO98" s="180"/>
      <c r="AP98" s="180"/>
      <c r="AQ98" s="180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</row>
    <row r="99" spans="1:58" s="144" customFormat="1" ht="13.5" customHeight="1">
      <c r="A99" s="149"/>
      <c r="AM99" s="153"/>
      <c r="AN99" s="180"/>
      <c r="AO99" s="180"/>
      <c r="AP99" s="180"/>
      <c r="AQ99" s="180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</row>
    <row r="100" spans="1:58" s="144" customFormat="1" ht="13.5" customHeight="1">
      <c r="A100" s="149"/>
      <c r="AM100" s="153"/>
      <c r="AN100" s="180"/>
      <c r="AO100" s="180"/>
      <c r="AP100" s="180"/>
      <c r="AQ100" s="180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</row>
    <row r="101" spans="1:58" s="144" customFormat="1" ht="13.5" customHeight="1">
      <c r="A101" s="149"/>
      <c r="AM101" s="153"/>
      <c r="AN101" s="180"/>
      <c r="AO101" s="180"/>
      <c r="AP101" s="180"/>
      <c r="AQ101" s="180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</row>
    <row r="102" spans="1:58" s="144" customFormat="1" ht="13.5" customHeight="1">
      <c r="A102" s="149"/>
      <c r="AM102" s="153"/>
      <c r="AN102" s="180"/>
      <c r="AO102" s="180"/>
      <c r="AP102" s="180"/>
      <c r="AQ102" s="180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</row>
    <row r="103" spans="1:58" s="144" customFormat="1" ht="13.5" customHeight="1">
      <c r="A103" s="149"/>
      <c r="AM103" s="153"/>
      <c r="AN103" s="180"/>
      <c r="AO103" s="180"/>
      <c r="AP103" s="180"/>
      <c r="AQ103" s="180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</row>
    <row r="104" spans="1:58" s="144" customFormat="1" ht="13.5" customHeight="1">
      <c r="A104" s="149"/>
      <c r="AM104" s="153"/>
      <c r="AN104" s="180"/>
      <c r="AO104" s="180"/>
      <c r="AP104" s="180"/>
      <c r="AQ104" s="180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</row>
    <row r="105" spans="1:58" s="144" customFormat="1" ht="13.5" customHeight="1">
      <c r="A105" s="149"/>
      <c r="AM105" s="153"/>
      <c r="AN105" s="180"/>
      <c r="AO105" s="180"/>
      <c r="AP105" s="180"/>
      <c r="AQ105" s="180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</row>
    <row r="106" spans="1:58" s="144" customFormat="1" ht="13.5" customHeight="1">
      <c r="A106" s="149"/>
      <c r="AM106" s="153"/>
      <c r="AN106" s="180"/>
      <c r="AO106" s="180"/>
      <c r="AP106" s="180"/>
      <c r="AQ106" s="180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</row>
    <row r="107" spans="1:58" s="144" customFormat="1" ht="13.5" customHeight="1">
      <c r="A107" s="149"/>
      <c r="AM107" s="153"/>
      <c r="AN107" s="180"/>
      <c r="AO107" s="180"/>
      <c r="AP107" s="180"/>
      <c r="AQ107" s="180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</row>
    <row r="108" spans="1:58" s="144" customFormat="1" ht="13.5" customHeight="1">
      <c r="A108" s="149"/>
      <c r="AM108" s="153"/>
      <c r="AN108" s="180"/>
      <c r="AO108" s="180"/>
      <c r="AP108" s="180"/>
      <c r="AQ108" s="180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</row>
    <row r="109" spans="1:58" s="144" customFormat="1" ht="13.5" customHeight="1">
      <c r="A109" s="149"/>
      <c r="AM109" s="153"/>
      <c r="AN109" s="180"/>
      <c r="AO109" s="180"/>
      <c r="AP109" s="180"/>
      <c r="AQ109" s="180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</row>
    <row r="110" spans="1:58" s="144" customFormat="1" ht="13.5" customHeight="1">
      <c r="A110" s="149"/>
      <c r="AM110" s="153"/>
      <c r="AN110" s="180"/>
      <c r="AO110" s="180"/>
      <c r="AP110" s="180"/>
      <c r="AQ110" s="180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</row>
    <row r="111" spans="1:58" s="144" customFormat="1" ht="13.5" customHeight="1">
      <c r="A111" s="149"/>
      <c r="AM111" s="153"/>
      <c r="AN111" s="180"/>
      <c r="AO111" s="180"/>
      <c r="AP111" s="180"/>
      <c r="AQ111" s="180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</row>
    <row r="112" spans="1:58" s="144" customFormat="1" ht="13.5" customHeight="1">
      <c r="A112" s="149"/>
      <c r="AM112" s="153"/>
      <c r="AN112" s="180"/>
      <c r="AO112" s="180"/>
      <c r="AP112" s="180"/>
      <c r="AQ112" s="180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</row>
    <row r="113" spans="1:58" s="144" customFormat="1" ht="13.5" customHeight="1">
      <c r="A113" s="149"/>
      <c r="AM113" s="153"/>
      <c r="AN113" s="180"/>
      <c r="AO113" s="180"/>
      <c r="AP113" s="180"/>
      <c r="AQ113" s="180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</row>
    <row r="114" spans="1:58" s="144" customFormat="1" ht="13.5" customHeight="1">
      <c r="A114" s="149"/>
      <c r="AM114" s="153"/>
      <c r="AN114" s="180"/>
      <c r="AO114" s="180"/>
      <c r="AP114" s="180"/>
      <c r="AQ114" s="180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</row>
    <row r="115" spans="1:58" s="144" customFormat="1" ht="13.5" customHeight="1">
      <c r="A115" s="149"/>
      <c r="AM115" s="153"/>
      <c r="AN115" s="180"/>
      <c r="AO115" s="180"/>
      <c r="AP115" s="180"/>
      <c r="AQ115" s="180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</row>
    <row r="116" spans="1:58" s="144" customFormat="1" ht="13.5" customHeight="1">
      <c r="A116" s="149"/>
      <c r="AM116" s="153"/>
      <c r="AN116" s="180"/>
      <c r="AO116" s="180"/>
      <c r="AP116" s="180"/>
      <c r="AQ116" s="180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</row>
    <row r="117" spans="1:58" s="144" customFormat="1" ht="13.5" customHeight="1">
      <c r="A117" s="149"/>
      <c r="AM117" s="153"/>
      <c r="AN117" s="180"/>
      <c r="AO117" s="180"/>
      <c r="AP117" s="180"/>
      <c r="AQ117" s="180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</row>
    <row r="118" spans="1:58" s="144" customFormat="1" ht="13.5" customHeight="1">
      <c r="A118" s="149"/>
      <c r="AM118" s="153"/>
      <c r="AN118" s="180"/>
      <c r="AO118" s="180"/>
      <c r="AP118" s="180"/>
      <c r="AQ118" s="180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</row>
    <row r="119" spans="1:58" s="144" customFormat="1" ht="13.5" customHeight="1">
      <c r="A119" s="149"/>
      <c r="AM119" s="153"/>
      <c r="AN119" s="180"/>
      <c r="AO119" s="180"/>
      <c r="AP119" s="180"/>
      <c r="AQ119" s="180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</row>
    <row r="120" spans="1:58" s="144" customFormat="1" ht="13.5" customHeight="1">
      <c r="A120" s="149"/>
      <c r="AM120" s="153"/>
      <c r="AN120" s="180"/>
      <c r="AO120" s="180"/>
      <c r="AP120" s="180"/>
      <c r="AQ120" s="180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</row>
    <row r="121" spans="1:58" s="144" customFormat="1" ht="13.5" customHeight="1">
      <c r="A121" s="149"/>
      <c r="AM121" s="153"/>
      <c r="AN121" s="180"/>
      <c r="AO121" s="180"/>
      <c r="AP121" s="180"/>
      <c r="AQ121" s="180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</row>
    <row r="122" spans="1:58" s="144" customFormat="1" ht="13.5" customHeight="1">
      <c r="A122" s="149"/>
      <c r="AM122" s="153"/>
      <c r="AN122" s="180"/>
      <c r="AO122" s="180"/>
      <c r="AP122" s="180"/>
      <c r="AQ122" s="180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</row>
    <row r="123" spans="1:58" s="144" customFormat="1" ht="13.5" customHeight="1">
      <c r="A123" s="149"/>
      <c r="AM123" s="153"/>
      <c r="AN123" s="180"/>
      <c r="AO123" s="180"/>
      <c r="AP123" s="180"/>
      <c r="AQ123" s="180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</row>
    <row r="124" spans="1:58" s="144" customFormat="1" ht="13.5" customHeight="1">
      <c r="A124" s="149"/>
      <c r="AM124" s="153"/>
      <c r="AN124" s="180"/>
      <c r="AO124" s="180"/>
      <c r="AP124" s="180"/>
      <c r="AQ124" s="180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</row>
    <row r="125" spans="1:58" s="144" customFormat="1" ht="13.5" customHeight="1">
      <c r="A125" s="149"/>
      <c r="AM125" s="153"/>
      <c r="AN125" s="180"/>
      <c r="AO125" s="180"/>
      <c r="AP125" s="180"/>
      <c r="AQ125" s="180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</row>
    <row r="126" spans="1:58" s="144" customFormat="1" ht="13.5" customHeight="1">
      <c r="A126" s="149"/>
      <c r="AM126" s="153"/>
      <c r="AN126" s="180"/>
      <c r="AO126" s="180"/>
      <c r="AP126" s="180"/>
      <c r="AQ126" s="180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</row>
    <row r="127" spans="1:58" s="144" customFormat="1" ht="13.5" customHeight="1">
      <c r="A127" s="149"/>
      <c r="AM127" s="153"/>
      <c r="AN127" s="180"/>
      <c r="AO127" s="180"/>
      <c r="AP127" s="180"/>
      <c r="AQ127" s="180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</row>
    <row r="128" spans="1:58" s="144" customFormat="1" ht="13.5" customHeight="1">
      <c r="A128" s="149"/>
      <c r="AM128" s="153"/>
      <c r="AN128" s="180"/>
      <c r="AO128" s="180"/>
      <c r="AP128" s="180"/>
      <c r="AQ128" s="180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</row>
    <row r="129" spans="1:58" s="144" customFormat="1" ht="13.5" customHeight="1">
      <c r="A129" s="149"/>
      <c r="AM129" s="153"/>
      <c r="AN129" s="180"/>
      <c r="AO129" s="180"/>
      <c r="AP129" s="180"/>
      <c r="AQ129" s="180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</row>
    <row r="130" spans="1:58" s="144" customFormat="1" ht="13.5" customHeight="1">
      <c r="A130" s="149"/>
      <c r="AM130" s="153"/>
      <c r="AN130" s="180"/>
      <c r="AO130" s="180"/>
      <c r="AP130" s="180"/>
      <c r="AQ130" s="180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</row>
    <row r="131" spans="1:58" s="144" customFormat="1" ht="13.5" customHeight="1">
      <c r="A131" s="149"/>
      <c r="AM131" s="153"/>
      <c r="AN131" s="180"/>
      <c r="AO131" s="180"/>
      <c r="AP131" s="180"/>
      <c r="AQ131" s="180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</row>
    <row r="132" spans="1:58" s="144" customFormat="1" ht="13.5" customHeight="1">
      <c r="A132" s="149"/>
      <c r="AM132" s="153"/>
      <c r="AN132" s="180"/>
      <c r="AO132" s="180"/>
      <c r="AP132" s="180"/>
      <c r="AQ132" s="180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</row>
    <row r="133" spans="1:58" s="144" customFormat="1" ht="13.5" customHeight="1">
      <c r="A133" s="149"/>
      <c r="AM133" s="153"/>
      <c r="AN133" s="180"/>
      <c r="AO133" s="180"/>
      <c r="AP133" s="180"/>
      <c r="AQ133" s="180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</row>
    <row r="134" spans="1:58" s="144" customFormat="1" ht="13.5" customHeight="1">
      <c r="A134" s="149"/>
      <c r="AM134" s="153"/>
      <c r="AN134" s="180"/>
      <c r="AO134" s="180"/>
      <c r="AP134" s="180"/>
      <c r="AQ134" s="180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</row>
    <row r="135" spans="1:58" s="144" customFormat="1" ht="13.5" customHeight="1">
      <c r="A135" s="149"/>
      <c r="AM135" s="153"/>
      <c r="AN135" s="180"/>
      <c r="AO135" s="180"/>
      <c r="AP135" s="180"/>
      <c r="AQ135" s="180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</row>
    <row r="136" spans="1:58" s="144" customFormat="1" ht="13.5" customHeight="1">
      <c r="A136" s="149"/>
      <c r="AM136" s="153"/>
      <c r="AN136" s="180"/>
      <c r="AO136" s="180"/>
      <c r="AP136" s="180"/>
      <c r="AQ136" s="180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</row>
    <row r="137" spans="1:58" s="144" customFormat="1" ht="13.5" customHeight="1">
      <c r="A137" s="149"/>
      <c r="AM137" s="153"/>
      <c r="AN137" s="180"/>
      <c r="AO137" s="180"/>
      <c r="AP137" s="180"/>
      <c r="AQ137" s="180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</row>
    <row r="138" spans="1:58" s="144" customFormat="1" ht="13.5" customHeight="1">
      <c r="A138" s="149"/>
      <c r="AM138" s="153"/>
      <c r="AN138" s="180"/>
      <c r="AO138" s="180"/>
      <c r="AP138" s="180"/>
      <c r="AQ138" s="180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</row>
    <row r="139" spans="1:58" s="144" customFormat="1" ht="13.5" customHeight="1">
      <c r="A139" s="149"/>
      <c r="AM139" s="153"/>
      <c r="AN139" s="180"/>
      <c r="AO139" s="180"/>
      <c r="AP139" s="180"/>
      <c r="AQ139" s="180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</row>
    <row r="140" spans="1:58" s="144" customFormat="1" ht="13.5" customHeight="1">
      <c r="A140" s="149"/>
      <c r="AM140" s="153"/>
      <c r="AN140" s="180"/>
      <c r="AO140" s="180"/>
      <c r="AP140" s="180"/>
      <c r="AQ140" s="180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</row>
    <row r="141" spans="1:58" s="144" customFormat="1" ht="13.5" customHeight="1">
      <c r="A141" s="149"/>
      <c r="AM141" s="153"/>
      <c r="AN141" s="180"/>
      <c r="AO141" s="180"/>
      <c r="AP141" s="180"/>
      <c r="AQ141" s="180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</row>
    <row r="142" spans="1:58" s="144" customFormat="1" ht="13.5" customHeight="1">
      <c r="A142" s="149"/>
      <c r="AM142" s="153"/>
      <c r="AN142" s="180"/>
      <c r="AO142" s="180"/>
      <c r="AP142" s="180"/>
      <c r="AQ142" s="180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</row>
    <row r="143" spans="1:58" s="144" customFormat="1" ht="13.5" customHeight="1">
      <c r="A143" s="149"/>
      <c r="AM143" s="153"/>
      <c r="AN143" s="180"/>
      <c r="AO143" s="180"/>
      <c r="AP143" s="180"/>
      <c r="AQ143" s="180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</row>
    <row r="144" spans="1:58" s="144" customFormat="1" ht="13.5" customHeight="1">
      <c r="A144" s="149"/>
      <c r="AM144" s="153"/>
      <c r="AN144" s="180"/>
      <c r="AO144" s="180"/>
      <c r="AP144" s="180"/>
      <c r="AQ144" s="180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</row>
    <row r="145" spans="1:58" s="144" customFormat="1" ht="13.5" customHeight="1">
      <c r="A145" s="149"/>
      <c r="AM145" s="153"/>
      <c r="AN145" s="180"/>
      <c r="AO145" s="180"/>
      <c r="AP145" s="180"/>
      <c r="AQ145" s="180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</row>
    <row r="146" spans="1:58" s="144" customFormat="1" ht="13.5" customHeight="1">
      <c r="A146" s="149"/>
      <c r="AM146" s="153"/>
      <c r="AN146" s="180"/>
      <c r="AO146" s="180"/>
      <c r="AP146" s="180"/>
      <c r="AQ146" s="180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</row>
    <row r="147" spans="1:58" s="144" customFormat="1" ht="13.5" customHeight="1">
      <c r="A147" s="149"/>
      <c r="AM147" s="153"/>
      <c r="AN147" s="180"/>
      <c r="AO147" s="180"/>
      <c r="AP147" s="180"/>
      <c r="AQ147" s="180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</row>
    <row r="148" spans="1:58" s="144" customFormat="1" ht="13.5" customHeight="1">
      <c r="A148" s="149"/>
      <c r="AM148" s="153"/>
      <c r="AN148" s="180"/>
      <c r="AO148" s="180"/>
      <c r="AP148" s="180"/>
      <c r="AQ148" s="180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</row>
    <row r="149" spans="1:58" s="144" customFormat="1" ht="13.5" customHeight="1">
      <c r="A149" s="149"/>
      <c r="AM149" s="153"/>
      <c r="AN149" s="180"/>
      <c r="AO149" s="180"/>
      <c r="AP149" s="180"/>
      <c r="AQ149" s="180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</row>
    <row r="150" spans="1:58" s="144" customFormat="1" ht="13.5" customHeight="1">
      <c r="A150" s="149"/>
      <c r="AM150" s="153"/>
      <c r="AN150" s="180"/>
      <c r="AO150" s="180"/>
      <c r="AP150" s="180"/>
      <c r="AQ150" s="180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</row>
    <row r="151" spans="1:58" s="144" customFormat="1" ht="13.5" customHeight="1">
      <c r="A151" s="149"/>
      <c r="AM151" s="153"/>
      <c r="AN151" s="180"/>
      <c r="AO151" s="180"/>
      <c r="AP151" s="180"/>
      <c r="AQ151" s="180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</row>
    <row r="152" spans="1:58" s="144" customFormat="1" ht="13.5" customHeight="1">
      <c r="A152" s="149"/>
      <c r="AM152" s="153"/>
      <c r="AN152" s="180"/>
      <c r="AO152" s="180"/>
      <c r="AP152" s="180"/>
      <c r="AQ152" s="180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</row>
    <row r="153" spans="1:58" s="144" customFormat="1">
      <c r="A153" s="149"/>
      <c r="AM153" s="153"/>
      <c r="AN153" s="180"/>
      <c r="AO153" s="180"/>
      <c r="AP153" s="180"/>
      <c r="AQ153" s="180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</row>
    <row r="154" spans="1:58" s="144" customFormat="1">
      <c r="A154" s="149"/>
      <c r="AM154" s="153"/>
      <c r="AN154" s="180"/>
      <c r="AO154" s="180"/>
      <c r="AP154" s="180"/>
      <c r="AQ154" s="180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</row>
    <row r="155" spans="1:58" s="144" customFormat="1">
      <c r="A155" s="149"/>
      <c r="AM155" s="153"/>
      <c r="AN155" s="180"/>
      <c r="AO155" s="180"/>
      <c r="AP155" s="180"/>
      <c r="AQ155" s="180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</row>
    <row r="156" spans="1:58" s="144" customFormat="1">
      <c r="A156" s="149"/>
      <c r="AM156" s="153"/>
      <c r="AN156" s="180"/>
      <c r="AO156" s="180"/>
      <c r="AP156" s="180"/>
      <c r="AQ156" s="180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</row>
    <row r="157" spans="1:58" s="144" customFormat="1">
      <c r="A157" s="149"/>
      <c r="AM157" s="153"/>
      <c r="AN157" s="180"/>
      <c r="AO157" s="180"/>
      <c r="AP157" s="180"/>
      <c r="AQ157" s="180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</row>
    <row r="158" spans="1:58" s="144" customFormat="1">
      <c r="A158" s="149"/>
      <c r="AM158" s="153"/>
      <c r="AN158" s="180"/>
      <c r="AO158" s="180"/>
      <c r="AP158" s="180"/>
      <c r="AQ158" s="180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</row>
    <row r="159" spans="1:58" s="144" customFormat="1">
      <c r="A159" s="149"/>
      <c r="AM159" s="153"/>
      <c r="AN159" s="180"/>
      <c r="AO159" s="180"/>
      <c r="AP159" s="180"/>
      <c r="AQ159" s="180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</row>
    <row r="160" spans="1:58" s="144" customFormat="1">
      <c r="A160" s="149"/>
      <c r="AM160" s="153"/>
      <c r="AN160" s="180"/>
      <c r="AO160" s="180"/>
      <c r="AP160" s="180"/>
      <c r="AQ160" s="180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</row>
    <row r="161" spans="1:58" s="144" customFormat="1">
      <c r="A161" s="149"/>
      <c r="AM161" s="153"/>
      <c r="AN161" s="180"/>
      <c r="AO161" s="180"/>
      <c r="AP161" s="180"/>
      <c r="AQ161" s="180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</row>
    <row r="162" spans="1:58" s="144" customFormat="1">
      <c r="A162" s="149"/>
      <c r="AM162" s="153"/>
      <c r="AN162" s="180"/>
      <c r="AO162" s="180"/>
      <c r="AP162" s="180"/>
      <c r="AQ162" s="180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</row>
    <row r="163" spans="1:58" s="144" customFormat="1">
      <c r="A163" s="149"/>
      <c r="AM163" s="153"/>
      <c r="AN163" s="180"/>
      <c r="AO163" s="180"/>
      <c r="AP163" s="180"/>
      <c r="AQ163" s="180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</row>
    <row r="164" spans="1:58" s="144" customFormat="1">
      <c r="A164" s="149"/>
      <c r="AM164" s="153"/>
      <c r="AN164" s="180"/>
      <c r="AO164" s="180"/>
      <c r="AP164" s="180"/>
      <c r="AQ164" s="180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</row>
    <row r="165" spans="1:58" s="144" customFormat="1">
      <c r="A165" s="149"/>
      <c r="AM165" s="153"/>
      <c r="AN165" s="180"/>
      <c r="AO165" s="180"/>
      <c r="AP165" s="180"/>
      <c r="AQ165" s="180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</row>
    <row r="166" spans="1:58" s="144" customFormat="1" hidden="1">
      <c r="A166" s="149"/>
      <c r="AM166" s="153"/>
      <c r="AN166" s="180"/>
      <c r="AO166" s="180"/>
      <c r="AP166" s="180"/>
      <c r="AQ166" s="180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</row>
    <row r="167" spans="1:58" s="144" customFormat="1" hidden="1">
      <c r="A167" s="149"/>
      <c r="AM167" s="153"/>
      <c r="AN167" s="180"/>
      <c r="AO167" s="180"/>
      <c r="AP167" s="180"/>
      <c r="AQ167" s="180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</row>
    <row r="168" spans="1:58" s="144" customFormat="1" hidden="1">
      <c r="A168" s="149"/>
      <c r="AM168" s="153"/>
      <c r="AN168" s="180"/>
      <c r="AO168" s="180"/>
      <c r="AP168" s="180"/>
      <c r="AQ168" s="180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</row>
    <row r="169" spans="1:58" s="144" customFormat="1">
      <c r="A169" s="149"/>
      <c r="AM169" s="153"/>
      <c r="AN169" s="180"/>
      <c r="AO169" s="180"/>
      <c r="AP169" s="180"/>
      <c r="AQ169" s="180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</row>
    <row r="170" spans="1:58" s="144" customFormat="1">
      <c r="A170" s="149"/>
      <c r="AM170" s="153"/>
      <c r="AN170" s="180"/>
      <c r="AO170" s="180"/>
      <c r="AP170" s="180"/>
      <c r="AQ170" s="180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</row>
    <row r="171" spans="1:58" s="144" customFormat="1">
      <c r="A171" s="149"/>
      <c r="AM171" s="153"/>
      <c r="AN171" s="180"/>
      <c r="AO171" s="180"/>
      <c r="AP171" s="180"/>
      <c r="AQ171" s="180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</row>
    <row r="172" spans="1:58" s="144" customFormat="1" hidden="1">
      <c r="A172" s="149"/>
      <c r="AM172" s="153"/>
      <c r="AN172" s="180"/>
      <c r="AO172" s="180"/>
      <c r="AP172" s="180"/>
      <c r="AQ172" s="180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</row>
    <row r="173" spans="1:58" s="144" customFormat="1" hidden="1">
      <c r="A173" s="149"/>
      <c r="AM173" s="153"/>
      <c r="AN173" s="180"/>
      <c r="AO173" s="180"/>
      <c r="AP173" s="180"/>
      <c r="AQ173" s="180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</row>
    <row r="174" spans="1:58" s="144" customFormat="1">
      <c r="A174" s="149"/>
      <c r="AM174" s="153"/>
      <c r="AN174" s="180"/>
      <c r="AO174" s="180"/>
      <c r="AP174" s="180"/>
      <c r="AQ174" s="180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</row>
    <row r="175" spans="1:58" s="144" customFormat="1">
      <c r="A175" s="149"/>
      <c r="AM175" s="153"/>
      <c r="AN175" s="180"/>
      <c r="AO175" s="180"/>
      <c r="AP175" s="180"/>
      <c r="AQ175" s="180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</row>
    <row r="176" spans="1:58" s="144" customFormat="1">
      <c r="A176" s="149"/>
      <c r="AM176" s="153"/>
      <c r="AN176" s="180"/>
      <c r="AO176" s="180"/>
      <c r="AP176" s="180"/>
      <c r="AQ176" s="180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</row>
    <row r="177" spans="1:58" s="144" customFormat="1">
      <c r="A177" s="149"/>
      <c r="AM177" s="153"/>
      <c r="AN177" s="180"/>
      <c r="AO177" s="180"/>
      <c r="AP177" s="180"/>
      <c r="AQ177" s="180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</row>
    <row r="178" spans="1:58" s="144" customFormat="1">
      <c r="A178" s="149"/>
      <c r="AM178" s="153"/>
      <c r="AN178" s="180"/>
      <c r="AO178" s="180"/>
      <c r="AP178" s="180"/>
      <c r="AQ178" s="180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</row>
    <row r="179" spans="1:58" s="144" customFormat="1">
      <c r="A179" s="149"/>
      <c r="AM179" s="153"/>
      <c r="AN179" s="180"/>
      <c r="AO179" s="180"/>
      <c r="AP179" s="180"/>
      <c r="AQ179" s="180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</row>
    <row r="180" spans="1:58" s="144" customFormat="1">
      <c r="A180" s="149"/>
      <c r="AM180" s="153"/>
      <c r="AN180" s="180"/>
      <c r="AO180" s="180"/>
      <c r="AP180" s="180"/>
      <c r="AQ180" s="180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</row>
    <row r="181" spans="1:58" s="144" customFormat="1">
      <c r="A181" s="149"/>
      <c r="AM181" s="153"/>
      <c r="AN181" s="180"/>
      <c r="AO181" s="180"/>
      <c r="AP181" s="180"/>
      <c r="AQ181" s="180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</row>
    <row r="182" spans="1:58" s="144" customFormat="1">
      <c r="A182" s="149"/>
      <c r="AM182" s="153"/>
      <c r="AN182" s="180"/>
      <c r="AO182" s="180"/>
      <c r="AP182" s="180"/>
      <c r="AQ182" s="180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</row>
    <row r="183" spans="1:58" s="144" customFormat="1">
      <c r="A183" s="149"/>
      <c r="AM183" s="153"/>
      <c r="AN183" s="180"/>
      <c r="AO183" s="180"/>
      <c r="AP183" s="180"/>
      <c r="AQ183" s="180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</row>
    <row r="184" spans="1:58" s="144" customFormat="1">
      <c r="A184" s="149"/>
      <c r="AM184" s="153"/>
      <c r="AN184" s="180"/>
      <c r="AO184" s="180"/>
      <c r="AP184" s="180"/>
      <c r="AQ184" s="180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</row>
    <row r="185" spans="1:58" s="144" customFormat="1">
      <c r="A185" s="149"/>
      <c r="AM185" s="153"/>
      <c r="AN185" s="180"/>
      <c r="AO185" s="180"/>
      <c r="AP185" s="180"/>
      <c r="AQ185" s="180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</row>
    <row r="186" spans="1:58" s="144" customFormat="1">
      <c r="A186" s="149"/>
      <c r="AM186" s="153"/>
      <c r="AN186" s="180"/>
      <c r="AO186" s="180"/>
      <c r="AP186" s="180"/>
      <c r="AQ186" s="180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</row>
    <row r="187" spans="1:58" s="144" customFormat="1">
      <c r="A187" s="149"/>
      <c r="AM187" s="153"/>
      <c r="AN187" s="180"/>
      <c r="AO187" s="180"/>
      <c r="AP187" s="180"/>
      <c r="AQ187" s="180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</row>
    <row r="188" spans="1:58" s="144" customFormat="1">
      <c r="A188" s="149"/>
      <c r="AM188" s="153"/>
      <c r="AN188" s="180"/>
      <c r="AO188" s="180"/>
      <c r="AP188" s="180"/>
      <c r="AQ188" s="180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</row>
    <row r="189" spans="1:58" s="144" customFormat="1">
      <c r="A189" s="149"/>
      <c r="AM189" s="153"/>
      <c r="AN189" s="180"/>
      <c r="AO189" s="180"/>
      <c r="AP189" s="180"/>
      <c r="AQ189" s="180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</row>
    <row r="190" spans="1:58" s="144" customFormat="1">
      <c r="A190" s="149"/>
      <c r="AM190" s="153"/>
      <c r="AN190" s="180"/>
      <c r="AO190" s="180"/>
      <c r="AP190" s="180"/>
      <c r="AQ190" s="180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</row>
    <row r="191" spans="1:58" s="144" customFormat="1">
      <c r="A191" s="149"/>
      <c r="AM191" s="153"/>
      <c r="AN191" s="180"/>
      <c r="AO191" s="180"/>
      <c r="AP191" s="180"/>
      <c r="AQ191" s="180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</row>
    <row r="192" spans="1:58" s="144" customFormat="1">
      <c r="A192" s="149"/>
      <c r="AM192" s="153"/>
      <c r="AN192" s="180"/>
      <c r="AO192" s="180"/>
      <c r="AP192" s="180"/>
      <c r="AQ192" s="180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</row>
    <row r="193" spans="1:58" s="144" customFormat="1">
      <c r="A193" s="149"/>
      <c r="AM193" s="153"/>
      <c r="AN193" s="180"/>
      <c r="AO193" s="180"/>
      <c r="AP193" s="180"/>
      <c r="AQ193" s="180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</row>
    <row r="194" spans="1:58" s="144" customFormat="1">
      <c r="A194" s="149"/>
      <c r="AM194" s="153"/>
      <c r="AN194" s="180"/>
      <c r="AO194" s="180"/>
      <c r="AP194" s="180"/>
      <c r="AQ194" s="180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</row>
    <row r="195" spans="1:58" s="144" customFormat="1">
      <c r="A195" s="149"/>
      <c r="AM195" s="153"/>
      <c r="AN195" s="180"/>
      <c r="AO195" s="180"/>
      <c r="AP195" s="180"/>
      <c r="AQ195" s="180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</row>
    <row r="196" spans="1:58" s="144" customFormat="1">
      <c r="A196" s="149"/>
      <c r="AM196" s="153"/>
      <c r="AN196" s="180"/>
      <c r="AO196" s="180"/>
      <c r="AP196" s="180"/>
      <c r="AQ196" s="180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</row>
    <row r="197" spans="1:58" s="144" customFormat="1">
      <c r="A197" s="149"/>
      <c r="AM197" s="153"/>
      <c r="AN197" s="180"/>
      <c r="AO197" s="180"/>
      <c r="AP197" s="180"/>
      <c r="AQ197" s="180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</row>
    <row r="198" spans="1:58" s="144" customFormat="1">
      <c r="A198" s="149"/>
      <c r="AM198" s="153"/>
      <c r="AN198" s="180"/>
      <c r="AO198" s="180"/>
      <c r="AP198" s="180"/>
      <c r="AQ198" s="180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</row>
    <row r="199" spans="1:58" s="144" customFormat="1">
      <c r="A199" s="149"/>
      <c r="AM199" s="153"/>
      <c r="AN199" s="180"/>
      <c r="AO199" s="180"/>
      <c r="AP199" s="180"/>
      <c r="AQ199" s="180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</row>
    <row r="200" spans="1:58" s="144" customFormat="1">
      <c r="A200" s="149"/>
      <c r="AM200" s="153"/>
      <c r="AN200" s="180"/>
      <c r="AO200" s="180"/>
      <c r="AP200" s="180"/>
      <c r="AQ200" s="180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</row>
    <row r="201" spans="1:58" s="144" customFormat="1">
      <c r="A201" s="149"/>
      <c r="AM201" s="153"/>
      <c r="AN201" s="180"/>
      <c r="AO201" s="180"/>
      <c r="AP201" s="180"/>
      <c r="AQ201" s="180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</row>
    <row r="202" spans="1:58" s="144" customFormat="1">
      <c r="A202" s="149"/>
      <c r="AM202" s="153"/>
      <c r="AN202" s="180"/>
      <c r="AO202" s="180"/>
      <c r="AP202" s="180"/>
      <c r="AQ202" s="180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</row>
    <row r="203" spans="1:58" s="144" customFormat="1">
      <c r="A203" s="149"/>
      <c r="AM203" s="153"/>
      <c r="AN203" s="180"/>
      <c r="AO203" s="180"/>
      <c r="AP203" s="180"/>
      <c r="AQ203" s="180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</row>
    <row r="204" spans="1:58" s="144" customFormat="1">
      <c r="A204" s="149"/>
      <c r="AM204" s="153"/>
      <c r="AN204" s="180"/>
      <c r="AO204" s="180"/>
      <c r="AP204" s="180"/>
      <c r="AQ204" s="180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</row>
    <row r="205" spans="1:58" s="144" customFormat="1">
      <c r="A205" s="149"/>
      <c r="AM205" s="153"/>
      <c r="AN205" s="180"/>
      <c r="AO205" s="180"/>
      <c r="AP205" s="180"/>
      <c r="AQ205" s="180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</row>
    <row r="206" spans="1:58" s="144" customFormat="1">
      <c r="A206" s="149"/>
      <c r="AM206" s="153"/>
      <c r="AN206" s="180"/>
      <c r="AO206" s="180"/>
      <c r="AP206" s="180"/>
      <c r="AQ206" s="180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</row>
    <row r="207" spans="1:58" s="144" customFormat="1">
      <c r="A207" s="149"/>
      <c r="AM207" s="153"/>
      <c r="AN207" s="180"/>
      <c r="AO207" s="180"/>
      <c r="AP207" s="180"/>
      <c r="AQ207" s="180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</row>
    <row r="208" spans="1:58" s="144" customFormat="1">
      <c r="A208" s="149"/>
      <c r="AM208" s="153"/>
      <c r="AN208" s="180"/>
      <c r="AO208" s="180"/>
      <c r="AP208" s="180"/>
      <c r="AQ208" s="180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</row>
    <row r="209" spans="1:58" s="144" customFormat="1">
      <c r="A209" s="149"/>
      <c r="AM209" s="153"/>
      <c r="AN209" s="180"/>
      <c r="AO209" s="180"/>
      <c r="AP209" s="180"/>
      <c r="AQ209" s="180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</row>
    <row r="210" spans="1:58" s="144" customFormat="1">
      <c r="A210" s="149"/>
      <c r="AM210" s="153"/>
      <c r="AN210" s="180"/>
      <c r="AO210" s="180"/>
      <c r="AP210" s="180"/>
      <c r="AQ210" s="180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</row>
    <row r="211" spans="1:58" s="144" customFormat="1">
      <c r="A211" s="149"/>
      <c r="AM211" s="153"/>
      <c r="AN211" s="180"/>
      <c r="AO211" s="180"/>
      <c r="AP211" s="180"/>
      <c r="AQ211" s="180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</row>
    <row r="212" spans="1:58" s="144" customFormat="1">
      <c r="A212" s="149"/>
      <c r="AM212" s="153"/>
      <c r="AN212" s="180"/>
      <c r="AO212" s="180"/>
      <c r="AP212" s="180"/>
      <c r="AQ212" s="180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</row>
    <row r="213" spans="1:58" s="144" customFormat="1">
      <c r="A213" s="149"/>
      <c r="AM213" s="153"/>
      <c r="AN213" s="180"/>
      <c r="AO213" s="180"/>
      <c r="AP213" s="180"/>
      <c r="AQ213" s="180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</row>
    <row r="214" spans="1:58" s="144" customFormat="1">
      <c r="A214" s="149"/>
      <c r="AM214" s="153"/>
      <c r="AN214" s="180"/>
      <c r="AO214" s="180"/>
      <c r="AP214" s="180"/>
      <c r="AQ214" s="180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</row>
    <row r="215" spans="1:58" s="144" customFormat="1">
      <c r="A215" s="149"/>
      <c r="AM215" s="153"/>
      <c r="AN215" s="180"/>
      <c r="AO215" s="180"/>
      <c r="AP215" s="180"/>
      <c r="AQ215" s="180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</row>
    <row r="216" spans="1:58" s="144" customFormat="1">
      <c r="A216" s="149"/>
      <c r="AM216" s="153"/>
      <c r="AN216" s="180"/>
      <c r="AO216" s="180"/>
      <c r="AP216" s="180"/>
      <c r="AQ216" s="180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</row>
    <row r="217" spans="1:58" s="144" customFormat="1">
      <c r="A217" s="149"/>
      <c r="AM217" s="153"/>
      <c r="AN217" s="180"/>
      <c r="AO217" s="180"/>
      <c r="AP217" s="180"/>
      <c r="AQ217" s="180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</row>
    <row r="218" spans="1:58" s="144" customFormat="1">
      <c r="A218" s="149"/>
      <c r="AM218" s="153"/>
      <c r="AN218" s="180"/>
      <c r="AO218" s="180"/>
      <c r="AP218" s="180"/>
      <c r="AQ218" s="180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</row>
    <row r="219" spans="1:58" s="144" customFormat="1">
      <c r="A219" s="149"/>
      <c r="AM219" s="153"/>
      <c r="AN219" s="180"/>
      <c r="AO219" s="180"/>
      <c r="AP219" s="180"/>
      <c r="AQ219" s="180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</row>
    <row r="220" spans="1:58" s="144" customFormat="1">
      <c r="A220" s="149"/>
      <c r="AM220" s="153"/>
      <c r="AN220" s="180"/>
      <c r="AO220" s="180"/>
      <c r="AP220" s="180"/>
      <c r="AQ220" s="180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</row>
    <row r="221" spans="1:58" s="144" customFormat="1">
      <c r="A221" s="149"/>
      <c r="AM221" s="153"/>
      <c r="AN221" s="180"/>
      <c r="AO221" s="180"/>
      <c r="AP221" s="180"/>
      <c r="AQ221" s="180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</row>
    <row r="222" spans="1:58" s="144" customFormat="1">
      <c r="A222" s="149"/>
      <c r="AM222" s="153"/>
      <c r="AN222" s="180"/>
      <c r="AO222" s="180"/>
      <c r="AP222" s="180"/>
      <c r="AQ222" s="180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</row>
    <row r="223" spans="1:58" s="144" customFormat="1">
      <c r="A223" s="149"/>
      <c r="AM223" s="153"/>
      <c r="AN223" s="180"/>
      <c r="AO223" s="180"/>
      <c r="AP223" s="180"/>
      <c r="AQ223" s="180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</row>
    <row r="224" spans="1:58" s="144" customFormat="1">
      <c r="A224" s="149"/>
      <c r="AM224" s="153"/>
      <c r="AN224" s="180"/>
      <c r="AO224" s="180"/>
      <c r="AP224" s="180"/>
      <c r="AQ224" s="180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</row>
    <row r="225" spans="1:58" s="144" customFormat="1">
      <c r="A225" s="149"/>
      <c r="AM225" s="153"/>
      <c r="AN225" s="180"/>
      <c r="AO225" s="180"/>
      <c r="AP225" s="180"/>
      <c r="AQ225" s="180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</row>
    <row r="226" spans="1:58" s="144" customFormat="1">
      <c r="A226" s="149"/>
      <c r="AM226" s="153"/>
      <c r="AN226" s="180"/>
      <c r="AO226" s="180"/>
      <c r="AP226" s="180"/>
      <c r="AQ226" s="180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</row>
    <row r="227" spans="1:58" s="144" customFormat="1">
      <c r="A227" s="149"/>
      <c r="AM227" s="153"/>
      <c r="AN227" s="180"/>
      <c r="AO227" s="180"/>
      <c r="AP227" s="180"/>
      <c r="AQ227" s="180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</row>
    <row r="228" spans="1:58" s="144" customFormat="1">
      <c r="A228" s="149"/>
      <c r="AM228" s="153"/>
      <c r="AN228" s="180"/>
      <c r="AO228" s="180"/>
      <c r="AP228" s="180"/>
      <c r="AQ228" s="180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</row>
    <row r="229" spans="1:58" s="144" customFormat="1">
      <c r="A229" s="149"/>
      <c r="AM229" s="153"/>
      <c r="AN229" s="180"/>
      <c r="AO229" s="180"/>
      <c r="AP229" s="180"/>
      <c r="AQ229" s="180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</row>
    <row r="230" spans="1:58" s="144" customFormat="1">
      <c r="A230" s="149"/>
      <c r="AM230" s="153"/>
      <c r="AN230" s="180"/>
      <c r="AO230" s="180"/>
      <c r="AP230" s="180"/>
      <c r="AQ230" s="180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</row>
    <row r="231" spans="1:58" s="144" customFormat="1">
      <c r="A231" s="149"/>
      <c r="AM231" s="153"/>
      <c r="AN231" s="180"/>
      <c r="AO231" s="180"/>
      <c r="AP231" s="180"/>
      <c r="AQ231" s="180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</row>
    <row r="232" spans="1:58" s="144" customFormat="1">
      <c r="A232" s="149"/>
      <c r="AM232" s="153"/>
      <c r="AN232" s="180"/>
      <c r="AO232" s="180"/>
      <c r="AP232" s="180"/>
      <c r="AQ232" s="180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</row>
    <row r="233" spans="1:58" s="144" customFormat="1">
      <c r="A233" s="149"/>
      <c r="AM233" s="153"/>
      <c r="AN233" s="180"/>
      <c r="AO233" s="180"/>
      <c r="AP233" s="180"/>
      <c r="AQ233" s="180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</row>
    <row r="234" spans="1:58" s="144" customFormat="1">
      <c r="A234" s="149"/>
      <c r="AM234" s="153"/>
      <c r="AN234" s="180"/>
      <c r="AO234" s="180"/>
      <c r="AP234" s="180"/>
      <c r="AQ234" s="180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</row>
    <row r="235" spans="1:58" s="144" customFormat="1">
      <c r="A235" s="149"/>
      <c r="AM235" s="153"/>
      <c r="AN235" s="180"/>
      <c r="AO235" s="180"/>
      <c r="AP235" s="180"/>
      <c r="AQ235" s="180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</row>
    <row r="236" spans="1:58" s="144" customFormat="1">
      <c r="A236" s="149"/>
      <c r="AM236" s="153"/>
      <c r="AN236" s="180"/>
      <c r="AO236" s="180"/>
      <c r="AP236" s="180"/>
      <c r="AQ236" s="180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</row>
    <row r="237" spans="1:58" s="144" customFormat="1">
      <c r="A237" s="149"/>
      <c r="AM237" s="153"/>
      <c r="AN237" s="180"/>
      <c r="AO237" s="180"/>
      <c r="AP237" s="180"/>
      <c r="AQ237" s="180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</row>
    <row r="238" spans="1:58" s="144" customFormat="1">
      <c r="A238" s="149"/>
      <c r="AM238" s="153"/>
      <c r="AN238" s="180"/>
      <c r="AO238" s="180"/>
      <c r="AP238" s="180"/>
      <c r="AQ238" s="180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</row>
    <row r="239" spans="1:58" s="144" customFormat="1">
      <c r="A239" s="149"/>
      <c r="AM239" s="153"/>
      <c r="AN239" s="180"/>
      <c r="AO239" s="180"/>
      <c r="AP239" s="180"/>
      <c r="AQ239" s="180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</row>
    <row r="240" spans="1:58" s="144" customFormat="1">
      <c r="A240" s="149"/>
      <c r="AM240" s="153"/>
      <c r="AN240" s="180"/>
      <c r="AO240" s="180"/>
      <c r="AP240" s="180"/>
      <c r="AQ240" s="180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</row>
    <row r="241" spans="1:58" s="144" customFormat="1">
      <c r="A241" s="149"/>
      <c r="AM241" s="153"/>
      <c r="AN241" s="180"/>
      <c r="AO241" s="180"/>
      <c r="AP241" s="180"/>
      <c r="AQ241" s="180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</row>
    <row r="242" spans="1:58" s="144" customFormat="1">
      <c r="A242" s="149"/>
      <c r="AM242" s="153"/>
      <c r="AN242" s="180"/>
      <c r="AO242" s="180"/>
      <c r="AP242" s="180"/>
      <c r="AQ242" s="180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</row>
    <row r="243" spans="1:58" s="144" customFormat="1">
      <c r="A243" s="149"/>
      <c r="AM243" s="153"/>
      <c r="AN243" s="180"/>
      <c r="AO243" s="180"/>
      <c r="AP243" s="180"/>
      <c r="AQ243" s="180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</row>
    <row r="244" spans="1:58" s="144" customFormat="1">
      <c r="A244" s="149"/>
      <c r="AM244" s="153"/>
      <c r="AN244" s="180"/>
      <c r="AO244" s="180"/>
      <c r="AP244" s="180"/>
      <c r="AQ244" s="180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</row>
    <row r="245" spans="1:58" s="144" customFormat="1">
      <c r="A245" s="149"/>
      <c r="AM245" s="153"/>
      <c r="AN245" s="180"/>
      <c r="AO245" s="180"/>
      <c r="AP245" s="180"/>
      <c r="AQ245" s="180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</row>
    <row r="246" spans="1:58" s="144" customFormat="1">
      <c r="A246" s="149"/>
      <c r="AM246" s="153"/>
      <c r="AN246" s="180"/>
      <c r="AO246" s="180"/>
      <c r="AP246" s="180"/>
      <c r="AQ246" s="180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</row>
    <row r="247" spans="1:58" s="144" customFormat="1">
      <c r="A247" s="149"/>
      <c r="AM247" s="153"/>
      <c r="AN247" s="180"/>
      <c r="AO247" s="180"/>
      <c r="AP247" s="180"/>
      <c r="AQ247" s="180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</row>
    <row r="248" spans="1:58" s="144" customFormat="1">
      <c r="A248" s="149"/>
      <c r="AM248" s="153"/>
      <c r="AN248" s="180"/>
      <c r="AO248" s="180"/>
      <c r="AP248" s="180"/>
      <c r="AQ248" s="180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</row>
    <row r="249" spans="1:58" s="144" customFormat="1">
      <c r="A249" s="149"/>
      <c r="AM249" s="153"/>
      <c r="AN249" s="180"/>
      <c r="AO249" s="180"/>
      <c r="AP249" s="180"/>
      <c r="AQ249" s="180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</row>
    <row r="250" spans="1:58" s="144" customFormat="1">
      <c r="A250" s="149"/>
      <c r="AM250" s="153"/>
      <c r="AN250" s="180"/>
      <c r="AO250" s="180"/>
      <c r="AP250" s="180"/>
      <c r="AQ250" s="180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</row>
    <row r="251" spans="1:58" s="144" customFormat="1">
      <c r="A251" s="149"/>
      <c r="AM251" s="153"/>
      <c r="AN251" s="180"/>
      <c r="AO251" s="180"/>
      <c r="AP251" s="180"/>
      <c r="AQ251" s="180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</row>
    <row r="252" spans="1:58" s="144" customFormat="1">
      <c r="A252" s="149"/>
      <c r="AM252" s="153"/>
      <c r="AN252" s="180"/>
      <c r="AO252" s="180"/>
      <c r="AP252" s="180"/>
      <c r="AQ252" s="180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</row>
    <row r="253" spans="1:58" s="144" customFormat="1">
      <c r="A253" s="149"/>
      <c r="AM253" s="153"/>
      <c r="AN253" s="180"/>
      <c r="AO253" s="180"/>
      <c r="AP253" s="180"/>
      <c r="AQ253" s="180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</row>
    <row r="254" spans="1:58" s="144" customFormat="1">
      <c r="A254" s="149"/>
      <c r="AM254" s="153"/>
      <c r="AN254" s="180"/>
      <c r="AO254" s="180"/>
      <c r="AP254" s="180"/>
      <c r="AQ254" s="180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</row>
    <row r="255" spans="1:58" s="144" customFormat="1">
      <c r="A255" s="149"/>
      <c r="AM255" s="153"/>
      <c r="AN255" s="180"/>
      <c r="AO255" s="180"/>
      <c r="AP255" s="180"/>
      <c r="AQ255" s="180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</row>
    <row r="256" spans="1:58" s="144" customFormat="1">
      <c r="A256" s="149"/>
      <c r="AM256" s="153"/>
      <c r="AN256" s="180"/>
      <c r="AO256" s="180"/>
      <c r="AP256" s="180"/>
      <c r="AQ256" s="180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</row>
    <row r="257" spans="1:58" s="144" customFormat="1">
      <c r="A257" s="149"/>
      <c r="AM257" s="153"/>
      <c r="AN257" s="180"/>
      <c r="AO257" s="180"/>
      <c r="AP257" s="180"/>
      <c r="AQ257" s="180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</row>
    <row r="258" spans="1:58" s="144" customFormat="1">
      <c r="A258" s="149"/>
      <c r="AM258" s="153"/>
      <c r="AN258" s="180"/>
      <c r="AO258" s="180"/>
      <c r="AP258" s="180"/>
      <c r="AQ258" s="180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</row>
    <row r="259" spans="1:58" s="144" customFormat="1">
      <c r="A259" s="149"/>
      <c r="AM259" s="153"/>
      <c r="AN259" s="180"/>
      <c r="AO259" s="180"/>
      <c r="AP259" s="180"/>
      <c r="AQ259" s="180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</row>
    <row r="260" spans="1:58" s="144" customFormat="1">
      <c r="A260" s="149"/>
      <c r="AM260" s="153"/>
      <c r="AN260" s="180"/>
      <c r="AO260" s="180"/>
      <c r="AP260" s="180"/>
      <c r="AQ260" s="180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</row>
    <row r="261" spans="1:58" s="144" customFormat="1">
      <c r="A261" s="149"/>
      <c r="AM261" s="153"/>
      <c r="AN261" s="180"/>
      <c r="AO261" s="180"/>
      <c r="AP261" s="180"/>
      <c r="AQ261" s="180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</row>
    <row r="262" spans="1:58" s="144" customFormat="1">
      <c r="A262" s="149"/>
      <c r="AM262" s="153"/>
      <c r="AN262" s="180"/>
      <c r="AO262" s="180"/>
      <c r="AP262" s="180"/>
      <c r="AQ262" s="180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</row>
    <row r="263" spans="1:58" s="144" customFormat="1">
      <c r="A263" s="149"/>
      <c r="AM263" s="153"/>
      <c r="AN263" s="180"/>
      <c r="AO263" s="180"/>
      <c r="AP263" s="180"/>
      <c r="AQ263" s="180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</row>
    <row r="264" spans="1:58" s="144" customFormat="1">
      <c r="A264" s="149"/>
      <c r="AM264" s="153"/>
      <c r="AN264" s="180"/>
      <c r="AO264" s="180"/>
      <c r="AP264" s="180"/>
      <c r="AQ264" s="180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</row>
    <row r="265" spans="1:58" s="144" customFormat="1">
      <c r="A265" s="149"/>
      <c r="AM265" s="153"/>
      <c r="AN265" s="180"/>
      <c r="AO265" s="180"/>
      <c r="AP265" s="180"/>
      <c r="AQ265" s="180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</row>
    <row r="266" spans="1:58" s="144" customFormat="1">
      <c r="A266" s="149"/>
      <c r="AM266" s="153"/>
      <c r="AN266" s="180"/>
      <c r="AO266" s="180"/>
      <c r="AP266" s="180"/>
      <c r="AQ266" s="180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</row>
  </sheetData>
  <sheetProtection password="D36F" sheet="1" objects="1" scenarios="1" selectLockedCells="1"/>
  <dataConsolidate link="1"/>
  <mergeCells count="89">
    <mergeCell ref="Q59:AJ59"/>
    <mergeCell ref="Q63:AJ63"/>
    <mergeCell ref="Q41:AJ41"/>
    <mergeCell ref="Q44:AJ44"/>
    <mergeCell ref="Z81:AJ81"/>
    <mergeCell ref="Q65:AJ65"/>
    <mergeCell ref="Y64:Z64"/>
    <mergeCell ref="AF64:AH64"/>
    <mergeCell ref="L81:M81"/>
    <mergeCell ref="Q68:AJ68"/>
    <mergeCell ref="B74:AJ79"/>
    <mergeCell ref="N81:P81"/>
    <mergeCell ref="H81:K81"/>
    <mergeCell ref="AN36:AQ36"/>
    <mergeCell ref="AB64:AE64"/>
    <mergeCell ref="Q49:AJ49"/>
    <mergeCell ref="Q53:AA53"/>
    <mergeCell ref="Q58:AJ58"/>
    <mergeCell ref="Q42:AJ42"/>
    <mergeCell ref="Q60:AJ60"/>
    <mergeCell ref="Q61:AJ61"/>
    <mergeCell ref="Q46:AJ46"/>
    <mergeCell ref="AB53:AC53"/>
    <mergeCell ref="Q45:AJ45"/>
    <mergeCell ref="Q43:AJ43"/>
    <mergeCell ref="Q64:X64"/>
    <mergeCell ref="Q55:AJ55"/>
    <mergeCell ref="Q54:AJ54"/>
    <mergeCell ref="Q62:AJ62"/>
    <mergeCell ref="AB25:AJ25"/>
    <mergeCell ref="AB26:AJ26"/>
    <mergeCell ref="Q22:AJ22"/>
    <mergeCell ref="Q23:AJ23"/>
    <mergeCell ref="Q24:AJ24"/>
    <mergeCell ref="AE3:AJ3"/>
    <mergeCell ref="M3:AB3"/>
    <mergeCell ref="G2:L2"/>
    <mergeCell ref="AE2:AJ2"/>
    <mergeCell ref="Q34:AJ34"/>
    <mergeCell ref="AE33:AJ33"/>
    <mergeCell ref="H18:AI18"/>
    <mergeCell ref="B19:G19"/>
    <mergeCell ref="Q31:AJ31"/>
    <mergeCell ref="Q33:Z33"/>
    <mergeCell ref="Q26:Z26"/>
    <mergeCell ref="Q25:Z25"/>
    <mergeCell ref="Q28:AJ28"/>
    <mergeCell ref="Q30:AJ30"/>
    <mergeCell ref="Q29:AJ29"/>
    <mergeCell ref="H19:AJ19"/>
    <mergeCell ref="F6:N6"/>
    <mergeCell ref="S6:Z6"/>
    <mergeCell ref="AC6:AJ6"/>
    <mergeCell ref="F7:N7"/>
    <mergeCell ref="S7:Z7"/>
    <mergeCell ref="AC7:AJ7"/>
    <mergeCell ref="F8:N8"/>
    <mergeCell ref="F9:N9"/>
    <mergeCell ref="F10:N10"/>
    <mergeCell ref="F11:N11"/>
    <mergeCell ref="AC8:AJ8"/>
    <mergeCell ref="AC9:AJ9"/>
    <mergeCell ref="AC10:AJ10"/>
    <mergeCell ref="AC11:AJ11"/>
    <mergeCell ref="S8:Z8"/>
    <mergeCell ref="S9:Z9"/>
    <mergeCell ref="S10:Z10"/>
    <mergeCell ref="S11:Z11"/>
    <mergeCell ref="F14:N14"/>
    <mergeCell ref="S13:Z13"/>
    <mergeCell ref="S14:Z14"/>
    <mergeCell ref="AC14:AJ14"/>
    <mergeCell ref="F13:N13"/>
    <mergeCell ref="M2:AB2"/>
    <mergeCell ref="Q40:AJ40"/>
    <mergeCell ref="Q36:AJ36"/>
    <mergeCell ref="Q39:AJ39"/>
    <mergeCell ref="Q32:AJ32"/>
    <mergeCell ref="Q27:AJ27"/>
    <mergeCell ref="Q37:AJ37"/>
    <mergeCell ref="Q38:AJ38"/>
    <mergeCell ref="F15:N15"/>
    <mergeCell ref="AC15:AJ15"/>
    <mergeCell ref="S15:Z15"/>
    <mergeCell ref="B16:AJ16"/>
    <mergeCell ref="B18:G18"/>
    <mergeCell ref="F12:N12"/>
    <mergeCell ref="AC12:AJ12"/>
    <mergeCell ref="S12:Z12"/>
  </mergeCells>
  <conditionalFormatting sqref="AA82:AB82 AA80:AB80">
    <cfRule type="expression" dxfId="17" priority="52">
      <formula>$Q$48&lt;&gt;"special RAL"</formula>
    </cfRule>
  </conditionalFormatting>
  <conditionalFormatting sqref="AA72:AB73">
    <cfRule type="expression" dxfId="16" priority="51">
      <formula>$Q$48&lt;&gt;"special RAL"</formula>
    </cfRule>
  </conditionalFormatting>
  <conditionalFormatting sqref="AD53">
    <cfRule type="expression" dxfId="15" priority="48">
      <formula>$Q$53&lt;&gt;"other"</formula>
    </cfRule>
  </conditionalFormatting>
  <conditionalFormatting sqref="AM179:AM1048576">
    <cfRule type="expression" dxfId="14" priority="16">
      <formula>$AM$19:$AM$82=0</formula>
    </cfRule>
  </conditionalFormatting>
  <conditionalFormatting sqref="S6:Z6">
    <cfRule type="expression" dxfId="13" priority="15">
      <formula>ISBLANK(S6)</formula>
    </cfRule>
  </conditionalFormatting>
  <conditionalFormatting sqref="S8:Z13">
    <cfRule type="expression" dxfId="12" priority="14">
      <formula>ISBLANK(S8)</formula>
    </cfRule>
  </conditionalFormatting>
  <conditionalFormatting sqref="AC6:AJ12">
    <cfRule type="expression" dxfId="11" priority="13">
      <formula>ISBLANK(AC6)</formula>
    </cfRule>
  </conditionalFormatting>
  <conditionalFormatting sqref="H19">
    <cfRule type="expression" dxfId="10" priority="12">
      <formula>ISBLANK(H19)</formula>
    </cfRule>
  </conditionalFormatting>
  <conditionalFormatting sqref="L81:M81">
    <cfRule type="expression" dxfId="9" priority="10">
      <formula>L81="-"</formula>
    </cfRule>
  </conditionalFormatting>
  <conditionalFormatting sqref="Z81">
    <cfRule type="expression" dxfId="8" priority="9">
      <formula>ISBLANK(Z81)</formula>
    </cfRule>
  </conditionalFormatting>
  <conditionalFormatting sqref="Q24">
    <cfRule type="expression" dxfId="7" priority="8">
      <formula>ISBLANK(Q24)</formula>
    </cfRule>
  </conditionalFormatting>
  <conditionalFormatting sqref="AE33:AJ33">
    <cfRule type="expression" dxfId="6" priority="5">
      <formula>AD33="RAL:"</formula>
    </cfRule>
    <cfRule type="expression" dxfId="5" priority="7">
      <formula>AD33="RAL:"</formula>
    </cfRule>
  </conditionalFormatting>
  <conditionalFormatting sqref="AE2:AJ2">
    <cfRule type="expression" dxfId="4" priority="6">
      <formula>ISBLANK(AE2)</formula>
    </cfRule>
  </conditionalFormatting>
  <conditionalFormatting sqref="AA25">
    <cfRule type="expression" dxfId="3" priority="4">
      <formula>ISBLANK(AA25)</formula>
    </cfRule>
  </conditionalFormatting>
  <conditionalFormatting sqref="AA26">
    <cfRule type="expression" dxfId="2" priority="3">
      <formula>ISBLANK(AA26)</formula>
    </cfRule>
  </conditionalFormatting>
  <conditionalFormatting sqref="Y64">
    <cfRule type="expression" dxfId="1" priority="2">
      <formula>ISBLANK(Y64)</formula>
    </cfRule>
  </conditionalFormatting>
  <conditionalFormatting sqref="AF64">
    <cfRule type="expression" dxfId="0" priority="1">
      <formula>ISBLANK(AF64)</formula>
    </cfRule>
  </conditionalFormatting>
  <dataValidations xWindow="550" yWindow="724" count="48">
    <dataValidation type="list" allowBlank="1" showInputMessage="1" showErrorMessage="1" prompt="Select requested delivery year" sqref="N81">
      <formula1>"2019,2020,2021,2022"</formula1>
    </dataValidation>
    <dataValidation type="list" allowBlank="1" showInputMessage="1" showErrorMessage="1" promptTitle="Choose the pillar base" prompt="Select 1 option" sqref="Q69:AJ70">
      <formula1>"not specified,triangle,diamond,long diamond"</formula1>
    </dataValidation>
    <dataValidation type="list" allowBlank="1" showErrorMessage="1" prompt="Select 1 option" sqref="Q58:AJ58">
      <formula1>"not specified,3,4,5,6,7,8,9,10,11,12"</formula1>
    </dataValidation>
    <dataValidation allowBlank="1" showErrorMessage="1" promptTitle="Choose the type of box" prompt="Select 1 option" sqref="Q56:AJ57"/>
    <dataValidation type="list" allowBlank="1" showErrorMessage="1" promptTitle="Choose number of months" prompt="Select 1 option" sqref="Q53:AA53">
      <formula1>"12,24,36,48,60,other"</formula1>
    </dataValidation>
    <dataValidation type="list" allowBlank="1" showErrorMessage="1" promptTitle="Choose type of label" prompt="Select 1 option" sqref="Q54:AJ54">
      <formula1>"none,ALTECH, Ares, Lehner, Weigl"</formula1>
    </dataValidation>
    <dataValidation type="list" allowBlank="1" showInputMessage="1" showErrorMessage="1" prompt="Select 1 option&#10;&#10;Recommended for outdoor installations with automatic folding" sqref="Q50:AJ52">
      <formula1>"yes,no"</formula1>
    </dataValidation>
    <dataValidation type="list" allowBlank="1" showErrorMessage="1" promptTitle="Choose number of curves" prompt="Select 1 option" sqref="Q32:AJ32 Q27:AJ30 Q45:AJ45">
      <formula1>"0,1,2,3,4,5,6,7,8,9,10,11,12,13,14,15,16"</formula1>
    </dataValidation>
    <dataValidation allowBlank="1" showErrorMessage="1" promptTitle="Choose number of vertical bends" prompt="Including steep start" sqref="Q31"/>
    <dataValidation type="list" allowBlank="1" showErrorMessage="1" promptTitle="Choose the type of box" prompt="Select 1 option" sqref="Q55:AJ55">
      <formula1>"none,Q1 (standard),Q2,Q3 air cargo,Q3 non-air cargo"</formula1>
    </dataValidation>
    <dataValidation type="list" allowBlank="1" showInputMessage="1" showErrorMessage="1" sqref="Q38:AJ38">
      <formula1>INDIRECT($Q$37)</formula1>
    </dataValidation>
    <dataValidation type="list" allowBlank="1" showInputMessage="1" showErrorMessage="1" sqref="R37:AJ37">
      <formula1>Seattype</formula1>
    </dataValidation>
    <dataValidation allowBlank="1" showErrorMessage="1" promptTitle="Fill out the length (max 35 m)" prompt="According to standard calculation:&#10;start = 1,2 m&#10;+ each curve 90° = 0,5 m&#10;+ each curve 180° = 1,0 m&#10;+ lengths of straight sections measured from the edge of bottom step up to the edge of upper step&#10;+ lengths of horizontal sections" sqref="Q24:AJ24"/>
    <dataValidation allowBlank="1" showErrorMessage="1" prompt="Select 1 option" sqref="Q62:AJ62"/>
    <dataValidation type="list" allowBlank="1" showErrorMessage="1" promptTitle="Choose side" prompt="Select 1 option" sqref="Q23">
      <formula1>"Links,Rechts"</formula1>
    </dataValidation>
    <dataValidation type="list" allowBlank="1" showErrorMessage="1" promptTitle="Choose lower stop" prompt="straight = standard&#10;special curve = another type than 90 or 180 degrees &#10;&#10;" sqref="Q25">
      <formula1>"Gerade,Gerade mit Steilstart,Gerade mit horizontalem Auslauf,90°,180°,Spezialkurve"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&#10;Calculate the lenght of the overrun and curves into the cell Q24.&#10;" sqref="Q26">
      <formula1>"Gerade an letzter Stufe,Gerader Überlauf,90° auf oberem Podest,180° auf oberem Podest,Spezialkurve auf oberem Podest"</formula1>
    </dataValidation>
    <dataValidation type="list" allowBlank="1" showErrorMessage="1" promptTitle="Choose location" prompt="Select 1 option" sqref="Q22">
      <formula1>"Innen,Im Außenbereich"</formula1>
    </dataValidation>
    <dataValidation type="list" allowBlank="1" showErrorMessage="1" promptTitle="Choose the surface treatment" prompt="Select 1 option" sqref="Q33">
      <formula1>"RAL 7035,RAL 9007,Special RAL,Verzinkt + RAL 9007 (Außenanlage Std.),Verzinkt + Special RAL"</formula1>
    </dataValidation>
    <dataValidation type="list" allowBlank="1" showErrorMessage="1" promptTitle="Choose the execution" prompt="Choose if you want complete lift (chairlift with rails), only chairlift or only rails." sqref="Q36">
      <formula1>"Kompletter Lift ,Nur Schiene"</formula1>
    </dataValidation>
    <dataValidation type="list" allowBlank="1" showInputMessage="1" showErrorMessage="1" sqref="Q41">
      <formula1>"Ja,Nein"</formula1>
    </dataValidation>
    <dataValidation type="list" allowBlank="1" showInputMessage="1" showErrorMessage="1" sqref="Q42">
      <formula1>"Talseitig (Standard),Bergseitig"</formula1>
    </dataValidation>
    <dataValidation type="list" allowBlank="1" showErrorMessage="1" promptTitle="Choose the external controls" prompt="Select 1 option" sqref="Q43">
      <formula1>"Folientastatur (Standard),Großer Taster"</formula1>
    </dataValidation>
    <dataValidation type="list" allowBlank="1" showErrorMessage="1" promptTitle="Choose position of the controls" prompt="Select 1 option" sqref="Q46">
      <formula1>"Handkassette,Wantmontiert,Stützenmontiert"</formula1>
    </dataValidation>
    <dataValidation type="list" allowBlank="1" showErrorMessage="1" prompt="Select 1 option" sqref="Q65">
      <formula1>"Ja,Nein"</formula1>
    </dataValidation>
    <dataValidation type="list" allowBlank="1" showErrorMessage="1" promptTitle="Choose fixing" prompt="Select 1 option" sqref="Q68">
      <formula1>"Auf Stützen in die Treppe,Mit Klemmen an die Treppe,Stützen mit Wandbefestigung"</formula1>
    </dataValidation>
    <dataValidation type="list" allowBlank="1" showErrorMessage="1" promptTitle="Choose location" prompt="Select 1 option" sqref="R22:AJ22">
      <formula1>#REF!</formula1>
    </dataValidation>
    <dataValidation type="list" allowBlank="1" showErrorMessage="1" promptTitle="Choose side" prompt="Select 1 option" sqref="R23:AJ23">
      <formula1>#REF!</formula1>
    </dataValidation>
    <dataValidation type="list" allowBlank="1" showErrorMessage="1" promptTitle="Choose the execution" prompt="Choose if you want complete lift (chairlift with rails), only chairlift or only rails." sqref="R36:AJ36">
      <formula1>#REF!</formula1>
    </dataValidation>
    <dataValidation type="list" allowBlank="1" showErrorMessage="1" promptTitle="Choose the external controls" prompt="Select 1 option" sqref="R43:AJ43">
      <formula1>#REF!</formula1>
    </dataValidation>
    <dataValidation type="list" allowBlank="1" showErrorMessage="1" promptTitle="Choose position of the controls" prompt="Select 1 option" sqref="R46:AJ46">
      <formula1>#REF!</formula1>
    </dataValidation>
    <dataValidation type="list" allowBlank="1" showInputMessage="1" showErrorMessage="1" sqref="R39:AJ42">
      <formula1>#REF!</formula1>
    </dataValidation>
    <dataValidation type="list" allowBlank="1" showErrorMessage="1" promptTitle="Choose the surface treatment" prompt="Select 1 option" sqref="R33:Z33">
      <formula1>#REF!</formula1>
    </dataValidation>
    <dataValidation type="list" allowBlank="1" showErrorMessage="1" promptTitle="Choose fixing" prompt="Select 1 option" sqref="R68:AJ68">
      <formula1>#REF!</formula1>
    </dataValidation>
    <dataValidation type="list" allowBlank="1" showErrorMessage="1" prompt="Select 1 option" sqref="R59:AJ61 R63:AJ63">
      <formula1>#REF!</formula1>
    </dataValidation>
    <dataValidation type="list" allowBlank="1" showErrorMessage="1" promptTitle="Choose lower stop" prompt="straight = standard&#10;special curve = another type than 90 or 180 degrees &#10;&#10;" sqref="R25:Z25">
      <formula1>#REF!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&#10;Calculate the lenght of the overrun and curves into the cell Q24.&#10;" sqref="R26:Z26">
      <formula1>#REF!</formula1>
    </dataValidation>
    <dataValidation type="list" allowBlank="1" showErrorMessage="1" sqref="Q44">
      <formula1>"Ohne Schlüssel,Minischlüssel"</formula1>
    </dataValidation>
    <dataValidation type="list" allowBlank="1" showErrorMessage="1" prompt="Select requested delivery week" sqref="L81:M81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ErrorMessage="1" prompt="Your name and surname" sqref="Z81:AJ81"/>
    <dataValidation type="list" allowBlank="1" showInputMessage="1" showErrorMessage="1" sqref="Q37">
      <formula1>"Classic_Line,Premium_helles_Holz,Premium_dunkles_Holz,Exklusive_Linie"</formula1>
    </dataValidation>
    <dataValidation allowBlank="1" showInputMessage="1" showErrorMessage="1" prompt="dd.mm.yyyy" sqref="AE2:AJ2"/>
    <dataValidation type="list" allowBlank="1" showInputMessage="1" showErrorMessage="1" sqref="Q40">
      <formula1>"Ja,Nein"</formula1>
    </dataValidation>
    <dataValidation type="list" allowBlank="1" showErrorMessage="1" prompt="Select 1 option" sqref="Q63">
      <formula1>"Ja,Nein"</formula1>
    </dataValidation>
    <dataValidation type="list" allowBlank="1" showInputMessage="1" showErrorMessage="1" sqref="Q39">
      <formula1>"Ja,Nein"</formula1>
    </dataValidation>
    <dataValidation type="list" allowBlank="1" showErrorMessage="1" prompt="Select 1 option" sqref="Q61">
      <formula1>"Ja,Nein"</formula1>
    </dataValidation>
    <dataValidation type="list" allowBlank="1" showErrorMessage="1" prompt="Select 1 option" sqref="Q60">
      <formula1>"Ja,Nein"</formula1>
    </dataValidation>
    <dataValidation type="list" allowBlank="1" showErrorMessage="1" prompt="Select 1 option" sqref="Q59">
      <formula1>"Ja,Nein"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4" orientation="portrait" r:id="rId2"/>
  <ignoredErrors>
    <ignoredError sqref="Q62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550" yWindow="724" count="3">
        <x14:dataValidation type="list" allowBlank="1" showInputMessage="1" showErrorMessage="1">
          <x14:formula1>
            <xm:f>Languages!$C$1:$G$1</xm:f>
          </x14:formula1>
          <xm:sqref>G2:L2</xm:sqref>
        </x14:dataValidation>
        <x14:dataValidation type="list" allowBlank="1" showErrorMessage="1">
          <x14:formula1>
            <xm:f>Languages!$C$131:$C$132</xm:f>
          </x14:formula1>
          <xm:sqref>R44:AJ44</xm:sqref>
        </x14:dataValidation>
        <x14:dataValidation type="list" allowBlank="1" showErrorMessage="1" prompt="Select 1 option">
          <x14:formula1>
            <xm:f>Languages!$C$159:$C$160</xm:f>
          </x14:formula1>
          <xm:sqref>R65:AJ65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Q43"/>
  <sheetViews>
    <sheetView topLeftCell="B2" workbookViewId="0">
      <selection activeCell="C40" sqref="C40"/>
    </sheetView>
  </sheetViews>
  <sheetFormatPr defaultColWidth="9.140625" defaultRowHeight="15.75" customHeight="1"/>
  <cols>
    <col min="1" max="1" width="6.42578125" style="61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customWidth="1"/>
  </cols>
  <sheetData>
    <row r="1" spans="2:17" ht="25.5" customHeight="1">
      <c r="B1" s="52" t="s">
        <v>77</v>
      </c>
      <c r="C1" s="143" t="s">
        <v>834</v>
      </c>
      <c r="D1" s="4"/>
      <c r="E1" s="4"/>
      <c r="F1" s="4"/>
      <c r="G1" s="53" t="str">
        <f>'Order form'!AE3</f>
        <v>ALPHA.LE.2019.B</v>
      </c>
      <c r="H1" s="5"/>
      <c r="I1" s="54"/>
    </row>
    <row r="2" spans="2:17" ht="15.75" customHeight="1">
      <c r="B2" s="55" t="s">
        <v>17</v>
      </c>
      <c r="C2" s="277">
        <f>'Order form'!H19</f>
        <v>0</v>
      </c>
      <c r="D2" s="277"/>
      <c r="E2" s="277"/>
      <c r="F2" s="277"/>
      <c r="G2" s="277"/>
      <c r="H2" s="6"/>
      <c r="I2" s="56"/>
    </row>
    <row r="3" spans="2:17" ht="15.75" customHeight="1">
      <c r="B3" s="7" t="s">
        <v>78</v>
      </c>
      <c r="C3" s="57" t="s">
        <v>53</v>
      </c>
      <c r="D3" s="8"/>
      <c r="E3" s="8"/>
      <c r="F3" s="8"/>
      <c r="G3" s="6"/>
      <c r="H3" s="6"/>
      <c r="I3" s="58"/>
    </row>
    <row r="4" spans="2:17" ht="15.75" customHeight="1">
      <c r="B4" s="7"/>
      <c r="C4" s="65" t="s">
        <v>55</v>
      </c>
      <c r="D4" s="6"/>
      <c r="E4" s="6"/>
      <c r="F4" s="6"/>
      <c r="G4" s="34"/>
      <c r="H4" s="6"/>
      <c r="I4" s="58"/>
    </row>
    <row r="5" spans="2:17" ht="15.75" customHeight="1">
      <c r="B5" s="7"/>
      <c r="C5" s="59" t="s">
        <v>56</v>
      </c>
      <c r="D5" s="6"/>
      <c r="E5" s="6"/>
      <c r="F5" s="6"/>
      <c r="G5" s="6"/>
      <c r="H5" s="6"/>
      <c r="I5" s="58"/>
    </row>
    <row r="6" spans="2:17" ht="15.75" customHeight="1">
      <c r="B6" s="7"/>
      <c r="C6" s="59" t="s">
        <v>57</v>
      </c>
      <c r="D6" s="6"/>
      <c r="E6" s="6"/>
      <c r="F6" s="6"/>
      <c r="G6" s="6"/>
      <c r="H6" s="6"/>
      <c r="I6" s="58"/>
    </row>
    <row r="7" spans="2:17" ht="15.75" customHeight="1" thickBot="1">
      <c r="B7" s="60"/>
      <c r="C7" s="62" t="s">
        <v>18</v>
      </c>
      <c r="D7" s="278"/>
      <c r="E7" s="279"/>
      <c r="F7" s="280"/>
      <c r="G7" s="63" t="s">
        <v>21</v>
      </c>
      <c r="H7" s="63" t="s">
        <v>79</v>
      </c>
      <c r="I7" s="64" t="s">
        <v>40</v>
      </c>
    </row>
    <row r="8" spans="2:17" ht="15.75" customHeight="1" thickBot="1">
      <c r="B8" s="71" t="s">
        <v>19</v>
      </c>
      <c r="C8" s="67" t="str">
        <f>IF(OR('Order form'!Q36="Stairlift + rail (standard)",'Order form'!Q36="Stairlift only"),"Stairlift incl. 2 pcs of controls, standard, RAL 7035, manual folding","Rail only")</f>
        <v>Rail only</v>
      </c>
      <c r="D8" s="9">
        <f>IF(OR('Order form'!Q36="Stairlift + rail (standard)",'Order form'!Q36="Stairlift only"),1,0)</f>
        <v>0</v>
      </c>
      <c r="E8" s="9"/>
      <c r="F8" s="9"/>
      <c r="G8" s="69" t="s">
        <v>34</v>
      </c>
      <c r="H8" s="74">
        <f>'[1]Price list'!$C8</f>
        <v>0</v>
      </c>
      <c r="I8" s="13">
        <f>H8*D8</f>
        <v>0</v>
      </c>
      <c r="N8" s="33"/>
      <c r="O8" s="33"/>
    </row>
    <row r="9" spans="2:17" ht="15.75" customHeight="1" thickBot="1">
      <c r="B9" s="72" t="s">
        <v>20</v>
      </c>
      <c r="C9" s="70" t="str">
        <f>'Order form'!Q22</f>
        <v>Innen</v>
      </c>
      <c r="D9" s="70">
        <f>IF('Order form'!Q22="outdoor",1,0)</f>
        <v>0</v>
      </c>
      <c r="E9" s="12"/>
      <c r="F9" s="12"/>
      <c r="G9" s="75" t="s">
        <v>34</v>
      </c>
      <c r="H9" s="74">
        <f>'[1]Price list'!$C9</f>
        <v>0</v>
      </c>
      <c r="I9" s="10">
        <f>H9*D9</f>
        <v>0</v>
      </c>
      <c r="N9" s="33"/>
      <c r="O9" s="33"/>
    </row>
    <row r="10" spans="2:17" ht="15.75" customHeight="1">
      <c r="B10" s="272" t="s">
        <v>22</v>
      </c>
      <c r="C10" s="28" t="s">
        <v>36</v>
      </c>
      <c r="D10" s="18">
        <f>'Order form'!Q24</f>
        <v>0</v>
      </c>
      <c r="E10" s="18"/>
      <c r="F10" s="18"/>
      <c r="G10" s="76" t="s">
        <v>0</v>
      </c>
      <c r="H10" s="77">
        <f>'[1]Price list'!$C10</f>
        <v>0</v>
      </c>
      <c r="I10" s="19">
        <f t="shared" ref="I10:I20" si="0">H10*D10</f>
        <v>0</v>
      </c>
      <c r="M10" s="32"/>
      <c r="N10" s="33"/>
      <c r="O10" s="33"/>
    </row>
    <row r="11" spans="2:17" ht="15.75" customHeight="1">
      <c r="B11" s="281"/>
      <c r="C11" s="24" t="s">
        <v>670</v>
      </c>
      <c r="D11" s="14">
        <f>'Order form'!Q31</f>
        <v>0</v>
      </c>
      <c r="E11" s="14"/>
      <c r="F11" s="14"/>
      <c r="G11" s="78" t="s">
        <v>34</v>
      </c>
      <c r="H11" s="79">
        <f>'[1]Price list'!$C11</f>
        <v>0</v>
      </c>
      <c r="I11" s="15">
        <f t="shared" si="0"/>
        <v>0</v>
      </c>
      <c r="M11" s="32"/>
      <c r="N11" s="33"/>
      <c r="O11" s="33"/>
    </row>
    <row r="12" spans="2:17" ht="15.75" customHeight="1">
      <c r="B12" s="281"/>
      <c r="C12" s="66" t="s">
        <v>23</v>
      </c>
      <c r="D12" s="20">
        <f>IF('Order form'!Q46="pillar-mounted",'Order form'!Q45,0)</f>
        <v>0</v>
      </c>
      <c r="E12" s="20"/>
      <c r="F12" s="20"/>
      <c r="G12" s="78" t="s">
        <v>34</v>
      </c>
      <c r="H12" s="79">
        <f>'[1]Price list'!$C12</f>
        <v>0</v>
      </c>
      <c r="I12" s="15">
        <f>H12*D12</f>
        <v>0</v>
      </c>
      <c r="N12" s="33"/>
      <c r="O12" s="33"/>
    </row>
    <row r="13" spans="2:17" ht="15.75" customHeight="1">
      <c r="B13" s="281"/>
      <c r="C13" s="66" t="s">
        <v>123</v>
      </c>
      <c r="D13" s="20">
        <f>IF('Order form'!Q68="Clamp fixing on the steps",D10,0)</f>
        <v>0</v>
      </c>
      <c r="E13" s="20"/>
      <c r="F13" s="20"/>
      <c r="G13" s="78" t="s">
        <v>0</v>
      </c>
      <c r="H13" s="79">
        <f>'[1]Price list'!$C13</f>
        <v>0</v>
      </c>
      <c r="I13" s="15">
        <f>H13*D13</f>
        <v>0</v>
      </c>
      <c r="N13" s="33"/>
      <c r="O13" s="33"/>
    </row>
    <row r="14" spans="2:17" ht="15.75" customHeight="1">
      <c r="B14" s="281"/>
      <c r="C14" s="66" t="s">
        <v>112</v>
      </c>
      <c r="D14" s="20">
        <f>IF('Order form'!Q68="on the wall with supporting pillars",D10,0)</f>
        <v>0</v>
      </c>
      <c r="E14" s="20"/>
      <c r="F14" s="20"/>
      <c r="G14" s="78" t="s">
        <v>0</v>
      </c>
      <c r="H14" s="79">
        <f>'[1]Price list'!$C14</f>
        <v>0</v>
      </c>
      <c r="I14" s="15">
        <f>H14*D14</f>
        <v>0</v>
      </c>
      <c r="N14" s="33"/>
      <c r="O14" s="33"/>
      <c r="Q14" s="33"/>
    </row>
    <row r="15" spans="2:17" ht="15.75" customHeight="1" thickBot="1">
      <c r="B15" s="273"/>
      <c r="C15" s="24" t="s">
        <v>24</v>
      </c>
      <c r="D15" s="14">
        <f>IF('Order form'!Q32="0",0,'Order form'!Q32)</f>
        <v>0</v>
      </c>
      <c r="E15" s="14"/>
      <c r="F15" s="14"/>
      <c r="G15" s="78" t="s">
        <v>34</v>
      </c>
      <c r="H15" s="80">
        <f>'[1]Price list'!$C15</f>
        <v>0</v>
      </c>
      <c r="I15" s="15">
        <f t="shared" si="0"/>
        <v>0</v>
      </c>
      <c r="N15" s="33"/>
      <c r="O15" s="33"/>
    </row>
    <row r="16" spans="2:17" ht="15.75" customHeight="1">
      <c r="B16" s="272" t="s">
        <v>29</v>
      </c>
      <c r="C16" s="28" t="s">
        <v>25</v>
      </c>
      <c r="D16" s="18">
        <f>'Order form'!Q27</f>
        <v>0</v>
      </c>
      <c r="E16" s="18"/>
      <c r="F16" s="18"/>
      <c r="G16" s="76" t="s">
        <v>34</v>
      </c>
      <c r="H16" s="77">
        <f>'[1]Price list'!$C16</f>
        <v>0</v>
      </c>
      <c r="I16" s="19">
        <f t="shared" si="0"/>
        <v>0</v>
      </c>
      <c r="N16" s="33"/>
      <c r="O16" s="33"/>
    </row>
    <row r="17" spans="2:15" ht="15.75" customHeight="1">
      <c r="B17" s="281"/>
      <c r="C17" s="24" t="s">
        <v>26</v>
      </c>
      <c r="D17" s="14">
        <f>'Order form'!Q28</f>
        <v>0</v>
      </c>
      <c r="E17" s="14"/>
      <c r="F17" s="14"/>
      <c r="G17" s="78" t="s">
        <v>34</v>
      </c>
      <c r="H17" s="79">
        <f>'[1]Price list'!$C17</f>
        <v>0</v>
      </c>
      <c r="I17" s="15">
        <f t="shared" si="0"/>
        <v>0</v>
      </c>
      <c r="N17" s="33"/>
      <c r="O17" s="33"/>
    </row>
    <row r="18" spans="2:15" ht="15.75" customHeight="1">
      <c r="B18" s="281"/>
      <c r="C18" s="66" t="s">
        <v>27</v>
      </c>
      <c r="D18" s="20">
        <f>'Order form'!Q29</f>
        <v>0</v>
      </c>
      <c r="E18" s="20"/>
      <c r="F18" s="20"/>
      <c r="G18" s="78" t="s">
        <v>34</v>
      </c>
      <c r="H18" s="79">
        <f>'[1]Price list'!$C18</f>
        <v>0</v>
      </c>
      <c r="I18" s="15">
        <f t="shared" si="0"/>
        <v>0</v>
      </c>
      <c r="N18" s="33"/>
      <c r="O18" s="33"/>
    </row>
    <row r="19" spans="2:15" ht="15.75" customHeight="1" thickBot="1">
      <c r="B19" s="273"/>
      <c r="C19" s="29" t="s">
        <v>28</v>
      </c>
      <c r="D19" s="11">
        <f>'Order form'!Q30</f>
        <v>0</v>
      </c>
      <c r="E19" s="11"/>
      <c r="F19" s="11"/>
      <c r="G19" s="81" t="s">
        <v>34</v>
      </c>
      <c r="H19" s="80">
        <f>'[1]Price list'!$C19</f>
        <v>0</v>
      </c>
      <c r="I19" s="21">
        <f t="shared" si="0"/>
        <v>0</v>
      </c>
      <c r="N19" s="33"/>
      <c r="O19" s="33"/>
    </row>
    <row r="20" spans="2:15" ht="15.75" customHeight="1">
      <c r="B20" s="272" t="s">
        <v>110</v>
      </c>
      <c r="C20" s="28" t="s">
        <v>111</v>
      </c>
      <c r="D20" s="9">
        <f>IF('Order form'!Q39="yes",1,0)</f>
        <v>0</v>
      </c>
      <c r="E20" s="9"/>
      <c r="F20" s="9"/>
      <c r="G20" s="78" t="s">
        <v>34</v>
      </c>
      <c r="H20" s="77">
        <f>'[1]Price list'!$C20</f>
        <v>0</v>
      </c>
      <c r="I20" s="22">
        <f t="shared" si="0"/>
        <v>0</v>
      </c>
      <c r="N20" s="33"/>
      <c r="O20" s="33"/>
    </row>
    <row r="21" spans="2:15" ht="15.75" customHeight="1">
      <c r="B21" s="281"/>
      <c r="C21" s="73" t="s">
        <v>83</v>
      </c>
      <c r="D21" s="16">
        <f>IF('Order form'!Q40="yes",1,0)</f>
        <v>0</v>
      </c>
      <c r="E21" s="16"/>
      <c r="F21" s="16"/>
      <c r="G21" s="78" t="s">
        <v>34</v>
      </c>
      <c r="H21" s="79">
        <f>'[1]Price list'!$C21</f>
        <v>0</v>
      </c>
      <c r="I21" s="15">
        <f t="shared" ref="I21:I28" si="1">H21*D21</f>
        <v>0</v>
      </c>
      <c r="N21" s="33"/>
      <c r="O21" s="33"/>
    </row>
    <row r="22" spans="2:15" ht="16.5" customHeight="1">
      <c r="B22" s="281"/>
      <c r="C22" s="24" t="s">
        <v>30</v>
      </c>
      <c r="D22" s="14">
        <f>IF('Order form'!Q49="yes",1,0)</f>
        <v>0</v>
      </c>
      <c r="E22" s="14"/>
      <c r="F22" s="14"/>
      <c r="G22" s="78" t="s">
        <v>34</v>
      </c>
      <c r="H22" s="79">
        <f>'[1]Price list'!$C22</f>
        <v>0</v>
      </c>
      <c r="I22" s="15">
        <f t="shared" si="1"/>
        <v>0</v>
      </c>
      <c r="N22" s="33"/>
      <c r="O22" s="33"/>
    </row>
    <row r="23" spans="2:15" ht="15.75" customHeight="1" thickBot="1">
      <c r="B23" s="273"/>
      <c r="C23" s="29" t="s">
        <v>671</v>
      </c>
      <c r="D23" s="16">
        <f>IF('Order form'!Q37="Classic_line",0,(IF(OR('Order form'!Q37="Premium_Line_light_brown_wood",'Order form'!Q37="Premium_Line_dark_brown_wood"),0.35,(IF('Order form'!Q37="Exclusive_line",1)))))</f>
        <v>0</v>
      </c>
      <c r="E23" s="16"/>
      <c r="F23" s="16"/>
      <c r="G23" s="82" t="s">
        <v>34</v>
      </c>
      <c r="H23" s="80">
        <f>'[1]Price list'!$C23</f>
        <v>0</v>
      </c>
      <c r="I23" s="23">
        <f t="shared" si="1"/>
        <v>0</v>
      </c>
      <c r="N23" s="33"/>
      <c r="O23" s="33"/>
    </row>
    <row r="24" spans="2:15" ht="15.75" customHeight="1">
      <c r="B24" s="272" t="s">
        <v>31</v>
      </c>
      <c r="C24" s="28" t="s">
        <v>32</v>
      </c>
      <c r="D24" s="28">
        <f>IF('Order form'!Q43="Big push buttons",'Order form'!Q45,0)</f>
        <v>0</v>
      </c>
      <c r="E24" s="28"/>
      <c r="F24" s="28"/>
      <c r="G24" s="83" t="s">
        <v>34</v>
      </c>
      <c r="H24" s="77">
        <f>'[1]Price list'!$C24</f>
        <v>0</v>
      </c>
      <c r="I24" s="19">
        <f t="shared" si="1"/>
        <v>0</v>
      </c>
      <c r="N24" s="33"/>
      <c r="O24" s="33"/>
    </row>
    <row r="25" spans="2:15" ht="15.75" customHeight="1" thickBot="1">
      <c r="B25" s="273"/>
      <c r="C25" s="29" t="s">
        <v>37</v>
      </c>
      <c r="D25" s="29">
        <f>IF('Order form'!Q45 = "2 (standard)",0,'Order form'!Q45-2)</f>
        <v>0</v>
      </c>
      <c r="E25" s="29"/>
      <c r="F25" s="29"/>
      <c r="G25" s="84" t="s">
        <v>34</v>
      </c>
      <c r="H25" s="79">
        <f>'[1]Price list'!$C25</f>
        <v>0</v>
      </c>
      <c r="I25" s="15">
        <f t="shared" si="1"/>
        <v>0</v>
      </c>
      <c r="N25" s="33"/>
      <c r="O25" s="33"/>
    </row>
    <row r="26" spans="2:15" ht="15.75" customHeight="1">
      <c r="B26" s="272" t="s">
        <v>11</v>
      </c>
      <c r="C26" s="67" t="s">
        <v>38</v>
      </c>
      <c r="D26" s="17">
        <f>IF(OR('Order form'!Q33="RAL 7035 (standard)",'Order form'!Q33="zinc + RAL 7035"),0,1)</f>
        <v>1</v>
      </c>
      <c r="E26" s="17"/>
      <c r="F26" s="17"/>
      <c r="G26" s="85" t="s">
        <v>34</v>
      </c>
      <c r="H26" s="79">
        <f>'[1]Price list'!$C26</f>
        <v>0</v>
      </c>
      <c r="I26" s="22">
        <f t="shared" si="1"/>
        <v>0</v>
      </c>
      <c r="N26" s="33"/>
      <c r="O26" s="33"/>
    </row>
    <row r="27" spans="2:15" ht="15.75" customHeight="1" thickBot="1">
      <c r="B27" s="273"/>
      <c r="C27" s="29" t="s">
        <v>122</v>
      </c>
      <c r="D27" s="11">
        <f>IF(OR('Order form'!Q33="zinc + Special RAL",'Order form'!Q33="zinc + RAL 7035"),D10,0)</f>
        <v>0</v>
      </c>
      <c r="E27" s="11"/>
      <c r="F27" s="11"/>
      <c r="G27" s="81" t="s">
        <v>0</v>
      </c>
      <c r="H27" s="80">
        <f>'[1]Price list'!$C27</f>
        <v>0</v>
      </c>
      <c r="I27" s="21">
        <f t="shared" si="1"/>
        <v>0</v>
      </c>
      <c r="N27" s="33"/>
      <c r="O27" s="33"/>
    </row>
    <row r="28" spans="2:15" ht="18.75" customHeight="1">
      <c r="B28" s="274" t="s">
        <v>33</v>
      </c>
      <c r="C28" s="67" t="s">
        <v>39</v>
      </c>
      <c r="D28" s="9">
        <f>IF('Order form'!Q53="other",'Order form'!AC53,'Order form'!Q53)</f>
        <v>24</v>
      </c>
      <c r="E28" s="68"/>
      <c r="F28" s="68"/>
      <c r="G28" s="69" t="s">
        <v>14</v>
      </c>
      <c r="H28" s="77">
        <f>'[1]Price list'!$C28</f>
        <v>0</v>
      </c>
      <c r="I28" s="10">
        <f t="shared" si="1"/>
        <v>0</v>
      </c>
      <c r="N28" s="33"/>
      <c r="O28" s="33"/>
    </row>
    <row r="29" spans="2:15" ht="18.75" hidden="1" customHeight="1">
      <c r="B29" s="275"/>
      <c r="C29" s="24"/>
      <c r="D29" s="14"/>
      <c r="E29" s="3"/>
      <c r="F29" s="3"/>
      <c r="G29" s="78"/>
      <c r="H29" s="79">
        <f>'[1]Price list'!$C29</f>
        <v>0</v>
      </c>
      <c r="I29" s="31"/>
      <c r="N29" s="33"/>
      <c r="O29" s="33"/>
    </row>
    <row r="30" spans="2:15" ht="18.75" hidden="1" customHeight="1">
      <c r="B30" s="275"/>
      <c r="C30" s="24"/>
      <c r="D30" s="14"/>
      <c r="E30" s="3"/>
      <c r="F30" s="14"/>
      <c r="G30" s="86"/>
      <c r="H30" s="79">
        <f>'[1]Price list'!$C30</f>
        <v>0</v>
      </c>
      <c r="I30" s="30"/>
      <c r="N30" s="33"/>
      <c r="O30" s="33"/>
    </row>
    <row r="31" spans="2:15" ht="18.75" hidden="1" customHeight="1">
      <c r="B31" s="275"/>
      <c r="C31" s="66"/>
      <c r="D31" s="20"/>
      <c r="E31" s="20"/>
      <c r="F31" s="20"/>
      <c r="G31" s="78"/>
      <c r="H31" s="79">
        <f>'[1]Price list'!$C31</f>
        <v>0</v>
      </c>
      <c r="I31" s="15"/>
      <c r="N31" s="33"/>
      <c r="O31" s="33"/>
    </row>
    <row r="32" spans="2:15" ht="18.75" hidden="1" customHeight="1">
      <c r="B32" s="275"/>
      <c r="C32" s="66"/>
      <c r="D32" s="20"/>
      <c r="E32" s="20"/>
      <c r="F32" s="20"/>
      <c r="G32" s="78"/>
      <c r="H32" s="79">
        <f>'[1]Price list'!$C32</f>
        <v>0</v>
      </c>
      <c r="I32" s="15"/>
      <c r="N32" s="33"/>
      <c r="O32" s="33"/>
    </row>
    <row r="33" spans="1:16" ht="15.75" customHeight="1">
      <c r="B33" s="275"/>
      <c r="C33" s="66" t="s">
        <v>35</v>
      </c>
      <c r="D33" s="20">
        <f>IF('Order form'!Q55="none",0,1)</f>
        <v>1</v>
      </c>
      <c r="E33" s="20"/>
      <c r="F33" s="20"/>
      <c r="G33" s="78" t="s">
        <v>34</v>
      </c>
      <c r="H33" s="79">
        <f>'[1]Price list'!$C33</f>
        <v>0</v>
      </c>
      <c r="I33" s="15">
        <f t="shared" ref="I33:I38" si="2">H33*D33</f>
        <v>0</v>
      </c>
      <c r="N33" s="33"/>
      <c r="O33" s="33"/>
    </row>
    <row r="34" spans="1:16" ht="15.75" customHeight="1">
      <c r="B34" s="275"/>
      <c r="C34" s="66" t="s">
        <v>74</v>
      </c>
      <c r="D34" s="35">
        <f>IF('Order form'!Q58="not specified",0,(IF('Order form'!Q58&gt;9,"1",(IF('Order form'!Q58&gt;6,"2",(IF('Order form'!Q58&gt;3,"3",4)))))))</f>
        <v>0</v>
      </c>
      <c r="E34" s="20"/>
      <c r="F34" s="20"/>
      <c r="G34" s="78" t="s">
        <v>34</v>
      </c>
      <c r="H34" s="79">
        <f>'[1]Price list'!$C34</f>
        <v>0</v>
      </c>
      <c r="I34" s="15">
        <f t="shared" si="2"/>
        <v>0</v>
      </c>
      <c r="N34" s="33"/>
      <c r="O34" s="33"/>
    </row>
    <row r="35" spans="1:16" ht="15.75" customHeight="1">
      <c r="B35" s="275"/>
      <c r="C35" s="66" t="s">
        <v>119</v>
      </c>
      <c r="D35" s="35">
        <f>IF('Order form'!Q59="yes",1,0)</f>
        <v>0</v>
      </c>
      <c r="E35" s="20"/>
      <c r="F35" s="20"/>
      <c r="G35" s="78" t="s">
        <v>34</v>
      </c>
      <c r="H35" s="79">
        <f>'[1]Price list'!$C35</f>
        <v>0</v>
      </c>
      <c r="I35" s="15">
        <f t="shared" si="2"/>
        <v>0</v>
      </c>
      <c r="N35" s="33"/>
      <c r="O35" s="33"/>
      <c r="P35" s="33"/>
    </row>
    <row r="36" spans="1:16" ht="15.75" customHeight="1">
      <c r="B36" s="275"/>
      <c r="C36" s="66" t="s">
        <v>115</v>
      </c>
      <c r="D36" s="35">
        <f>IF('Order form'!Q60="yes",D10,0)</f>
        <v>0</v>
      </c>
      <c r="E36" s="20"/>
      <c r="F36" s="20"/>
      <c r="G36" s="78" t="s">
        <v>0</v>
      </c>
      <c r="H36" s="79">
        <f>'[1]Price list'!$C36</f>
        <v>0</v>
      </c>
      <c r="I36" s="15">
        <f t="shared" si="2"/>
        <v>0</v>
      </c>
      <c r="N36" s="33"/>
      <c r="O36" s="33"/>
      <c r="P36" s="33"/>
    </row>
    <row r="37" spans="1:16" ht="15.75" customHeight="1">
      <c r="B37" s="275"/>
      <c r="C37" s="66" t="s">
        <v>120</v>
      </c>
      <c r="D37" s="35">
        <f>IF('Order form'!Q61="yes",1,0)</f>
        <v>0</v>
      </c>
      <c r="E37" s="20"/>
      <c r="F37" s="20"/>
      <c r="G37" s="78" t="s">
        <v>34</v>
      </c>
      <c r="H37" s="79">
        <f>'[1]Price list'!$C37</f>
        <v>0</v>
      </c>
      <c r="I37" s="15">
        <f t="shared" si="2"/>
        <v>0</v>
      </c>
      <c r="N37" s="33"/>
      <c r="O37" s="33"/>
      <c r="P37" s="33"/>
    </row>
    <row r="38" spans="1:16" ht="15.75" customHeight="1">
      <c r="B38" s="275"/>
      <c r="C38" s="66" t="s">
        <v>126</v>
      </c>
      <c r="D38" s="35">
        <f>IF('Order form'!Q62="yes",1,0)</f>
        <v>0</v>
      </c>
      <c r="E38" s="20"/>
      <c r="F38" s="20"/>
      <c r="G38" s="78" t="s">
        <v>34</v>
      </c>
      <c r="H38" s="79">
        <f>'[1]Price list'!$C38</f>
        <v>0</v>
      </c>
      <c r="I38" s="15">
        <f t="shared" si="2"/>
        <v>0</v>
      </c>
      <c r="N38" s="33"/>
      <c r="O38" s="33"/>
      <c r="P38" s="33"/>
    </row>
    <row r="39" spans="1:16" ht="15.75" customHeight="1">
      <c r="B39" s="275"/>
      <c r="C39" s="66" t="s">
        <v>551</v>
      </c>
      <c r="D39" s="35">
        <f>IF('Order form'!Q65="yes",1,0)</f>
        <v>0</v>
      </c>
      <c r="E39" s="20"/>
      <c r="F39" s="20"/>
      <c r="G39" s="78" t="s">
        <v>34</v>
      </c>
      <c r="H39" s="79">
        <f>'[1]Price list'!$C39</f>
        <v>0</v>
      </c>
      <c r="I39" s="15">
        <f t="shared" ref="I39" si="3">H39*D39</f>
        <v>0</v>
      </c>
      <c r="O39" s="33"/>
    </row>
    <row r="40" spans="1:16" ht="15.75" customHeight="1" thickBot="1">
      <c r="B40" s="276"/>
      <c r="C40" s="1"/>
      <c r="D40" s="35"/>
      <c r="E40" s="35"/>
      <c r="F40" s="35"/>
      <c r="G40" s="35"/>
      <c r="H40" s="80">
        <f>'[1]Price list'!$C40</f>
        <v>0</v>
      </c>
      <c r="I40" s="2"/>
      <c r="O40" s="33"/>
    </row>
    <row r="41" spans="1:16" ht="15.75" customHeight="1">
      <c r="A41" s="61">
        <v>250</v>
      </c>
      <c r="B41" s="36" t="s">
        <v>75</v>
      </c>
      <c r="C41" s="37"/>
      <c r="D41" s="38"/>
      <c r="E41" s="39"/>
      <c r="F41" s="40"/>
      <c r="G41" s="39"/>
      <c r="H41" s="41">
        <v>0</v>
      </c>
      <c r="I41" s="42">
        <f>SUM(I8:I40)</f>
        <v>0</v>
      </c>
    </row>
    <row r="42" spans="1:16" ht="15" customHeight="1">
      <c r="A42" s="61">
        <v>260</v>
      </c>
      <c r="B42" s="25" t="s">
        <v>76</v>
      </c>
      <c r="C42" s="26"/>
      <c r="D42" s="43"/>
      <c r="E42" s="27"/>
      <c r="F42" s="27"/>
      <c r="G42" s="26"/>
      <c r="H42" s="44">
        <v>0</v>
      </c>
      <c r="I42" s="45">
        <f>H42*I41</f>
        <v>0</v>
      </c>
    </row>
    <row r="43" spans="1:16" ht="15.75" customHeight="1">
      <c r="A43" s="61">
        <v>270</v>
      </c>
      <c r="B43" s="46"/>
      <c r="C43" s="47"/>
      <c r="D43" s="48"/>
      <c r="E43" s="49"/>
      <c r="F43" s="49"/>
      <c r="G43" s="47"/>
      <c r="H43" s="50"/>
      <c r="I43" s="51">
        <f>I41-I42</f>
        <v>0</v>
      </c>
    </row>
  </sheetData>
  <sheetProtection sheet="1" selectLockedCells="1"/>
  <mergeCells count="8">
    <mergeCell ref="B24:B25"/>
    <mergeCell ref="B26:B27"/>
    <mergeCell ref="B28:B40"/>
    <mergeCell ref="C2:G2"/>
    <mergeCell ref="D7:F7"/>
    <mergeCell ref="B16:B19"/>
    <mergeCell ref="B10:B15"/>
    <mergeCell ref="B20:B23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83"/>
  <sheetViews>
    <sheetView topLeftCell="A52" workbookViewId="0">
      <selection activeCell="A100" sqref="A100"/>
    </sheetView>
  </sheetViews>
  <sheetFormatPr defaultColWidth="9.140625" defaultRowHeight="15"/>
  <cols>
    <col min="1" max="1" width="65.42578125" customWidth="1"/>
    <col min="2" max="2" width="16.5703125" customWidth="1"/>
    <col min="3" max="3" width="39.28515625" customWidth="1"/>
    <col min="4" max="4" width="34.42578125" customWidth="1"/>
    <col min="5" max="5" width="51" style="93" customWidth="1"/>
    <col min="6" max="6" width="61.7109375" style="93" customWidth="1"/>
    <col min="7" max="7" width="24.5703125" customWidth="1"/>
  </cols>
  <sheetData>
    <row r="1" spans="1:7">
      <c r="A1" s="87" t="s">
        <v>240</v>
      </c>
      <c r="B1" s="87" t="s">
        <v>241</v>
      </c>
      <c r="C1" s="88" t="s">
        <v>144</v>
      </c>
      <c r="D1" s="88" t="s">
        <v>158</v>
      </c>
      <c r="E1" s="170" t="s">
        <v>717</v>
      </c>
      <c r="F1" s="88" t="s">
        <v>636</v>
      </c>
      <c r="G1" s="171" t="s">
        <v>718</v>
      </c>
    </row>
    <row r="2" spans="1:7">
      <c r="A2" s="89" t="str">
        <f ca="1">CELL("address",'Order form'!M2)</f>
        <v>'[of fre.xlsx]Order form'!$M$2</v>
      </c>
      <c r="B2" s="87" t="s">
        <v>243</v>
      </c>
      <c r="C2" s="90" t="s">
        <v>515</v>
      </c>
      <c r="D2" s="90" t="s">
        <v>517</v>
      </c>
      <c r="E2" s="90" t="s">
        <v>537</v>
      </c>
      <c r="F2" s="90" t="s">
        <v>637</v>
      </c>
      <c r="G2" t="s">
        <v>719</v>
      </c>
    </row>
    <row r="3" spans="1:7">
      <c r="A3" s="87" t="str">
        <f ca="1">CELL("address",'Order form'!M3)</f>
        <v>'[of fre.xlsx]Order form'!$M$3</v>
      </c>
      <c r="B3" s="87" t="s">
        <v>243</v>
      </c>
      <c r="C3" s="90" t="s">
        <v>516</v>
      </c>
      <c r="D3" s="90" t="s">
        <v>518</v>
      </c>
      <c r="E3" s="90" t="s">
        <v>519</v>
      </c>
      <c r="F3" s="90" t="s">
        <v>557</v>
      </c>
      <c r="G3" t="s">
        <v>720</v>
      </c>
    </row>
    <row r="4" spans="1:7">
      <c r="A4" s="87" t="str">
        <f ca="1">CELL("address",'Order form'!B2)</f>
        <v>'[of fre.xlsx]Order form'!$B$2</v>
      </c>
      <c r="B4" s="87" t="s">
        <v>243</v>
      </c>
      <c r="C4" s="90" t="s">
        <v>157</v>
      </c>
      <c r="D4" s="90" t="s">
        <v>159</v>
      </c>
      <c r="E4" s="90" t="s">
        <v>248</v>
      </c>
      <c r="F4" s="90" t="s">
        <v>558</v>
      </c>
      <c r="G4" t="s">
        <v>721</v>
      </c>
    </row>
    <row r="5" spans="1:7">
      <c r="A5" s="87" t="str">
        <f ca="1">CELL("address",'Order form'!AC2)</f>
        <v>'[of fre.xlsx]Order form'!$AC$2</v>
      </c>
      <c r="B5" s="87" t="s">
        <v>243</v>
      </c>
      <c r="C5" s="90" t="s">
        <v>556</v>
      </c>
      <c r="D5" s="90" t="s">
        <v>555</v>
      </c>
      <c r="E5" s="90" t="s">
        <v>556</v>
      </c>
      <c r="F5" s="90" t="s">
        <v>559</v>
      </c>
      <c r="G5" t="s">
        <v>722</v>
      </c>
    </row>
    <row r="6" spans="1:7">
      <c r="A6" s="87" t="str">
        <f ca="1">CELL("address",'Order form'!AC3)</f>
        <v>'[of fre.xlsx]Order form'!$AC$3</v>
      </c>
      <c r="B6" s="87" t="s">
        <v>243</v>
      </c>
      <c r="C6" s="90" t="s">
        <v>250</v>
      </c>
      <c r="D6" s="90" t="s">
        <v>250</v>
      </c>
      <c r="E6" s="90" t="s">
        <v>250</v>
      </c>
      <c r="F6" s="90" t="s">
        <v>560</v>
      </c>
      <c r="G6" t="s">
        <v>723</v>
      </c>
    </row>
    <row r="7" spans="1:7">
      <c r="A7" s="87" t="str">
        <f ca="1">CELL("address",'Order form'!O5)</f>
        <v>'[of fre.xlsx]Order form'!$O$5</v>
      </c>
      <c r="B7" s="87" t="s">
        <v>243</v>
      </c>
      <c r="C7" s="88" t="s">
        <v>251</v>
      </c>
      <c r="D7" s="88" t="s">
        <v>253</v>
      </c>
      <c r="E7" s="170" t="s">
        <v>511</v>
      </c>
      <c r="F7" s="170" t="s">
        <v>561</v>
      </c>
      <c r="G7" t="s">
        <v>724</v>
      </c>
    </row>
    <row r="8" spans="1:7">
      <c r="A8" s="87" t="str">
        <f ca="1">CELL("address",'Order form'!AA5)</f>
        <v>'[of fre.xlsx]Order form'!$AA$5</v>
      </c>
      <c r="B8" s="87" t="s">
        <v>243</v>
      </c>
      <c r="C8" s="88" t="s">
        <v>254</v>
      </c>
      <c r="D8" s="88" t="s">
        <v>256</v>
      </c>
      <c r="E8" s="170" t="s">
        <v>512</v>
      </c>
      <c r="F8" s="170" t="s">
        <v>562</v>
      </c>
      <c r="G8" t="s">
        <v>725</v>
      </c>
    </row>
    <row r="9" spans="1:7">
      <c r="A9" s="87" t="str">
        <f ca="1">CELL("address",'Order form'!O6)</f>
        <v>'[of fre.xlsx]Order form'!$O$6</v>
      </c>
      <c r="B9" s="87" t="s">
        <v>243</v>
      </c>
      <c r="C9" s="90" t="s">
        <v>532</v>
      </c>
      <c r="D9" s="90" t="s">
        <v>531</v>
      </c>
      <c r="E9" s="90" t="s">
        <v>530</v>
      </c>
      <c r="F9" s="90" t="s">
        <v>563</v>
      </c>
      <c r="G9" t="s">
        <v>726</v>
      </c>
    </row>
    <row r="10" spans="1:7">
      <c r="A10" s="87" t="str">
        <f ca="1">CELL("address",'Order form'!AA6)</f>
        <v>'[of fre.xlsx]Order form'!$AA$6</v>
      </c>
      <c r="B10" s="87" t="s">
        <v>243</v>
      </c>
      <c r="C10" s="90" t="s">
        <v>532</v>
      </c>
      <c r="D10" s="90" t="s">
        <v>531</v>
      </c>
      <c r="E10" s="90" t="s">
        <v>530</v>
      </c>
      <c r="F10" s="90" t="s">
        <v>563</v>
      </c>
      <c r="G10" t="s">
        <v>726</v>
      </c>
    </row>
    <row r="11" spans="1:7">
      <c r="A11" s="87" t="str">
        <f ca="1">CELL("address",'Order form'!O8)</f>
        <v>'[of fre.xlsx]Order form'!$O$8</v>
      </c>
      <c r="B11" s="87" t="s">
        <v>243</v>
      </c>
      <c r="C11" s="88" t="s">
        <v>258</v>
      </c>
      <c r="D11" s="88" t="s">
        <v>260</v>
      </c>
      <c r="E11" s="170" t="s">
        <v>538</v>
      </c>
      <c r="F11" s="170" t="s">
        <v>564</v>
      </c>
      <c r="G11" t="s">
        <v>727</v>
      </c>
    </row>
    <row r="12" spans="1:7">
      <c r="A12" s="87" t="str">
        <f ca="1">CELL("address",'Order form'!AA8)</f>
        <v>'[of fre.xlsx]Order form'!$AA$8</v>
      </c>
      <c r="B12" s="87" t="s">
        <v>243</v>
      </c>
      <c r="C12" s="88" t="s">
        <v>258</v>
      </c>
      <c r="D12" s="88" t="s">
        <v>260</v>
      </c>
      <c r="E12" s="170" t="s">
        <v>538</v>
      </c>
      <c r="F12" s="170" t="s">
        <v>564</v>
      </c>
      <c r="G12" t="s">
        <v>727</v>
      </c>
    </row>
    <row r="13" spans="1:7">
      <c r="A13" s="87" t="str">
        <f ca="1">CELL("address",'Order form'!O9)</f>
        <v>'[of fre.xlsx]Order form'!$O$9</v>
      </c>
      <c r="B13" s="87" t="s">
        <v>243</v>
      </c>
      <c r="C13" s="88" t="s">
        <v>261</v>
      </c>
      <c r="D13" s="138" t="s">
        <v>542</v>
      </c>
      <c r="E13" s="88" t="s">
        <v>262</v>
      </c>
      <c r="F13" s="88" t="s">
        <v>565</v>
      </c>
      <c r="G13" t="s">
        <v>728</v>
      </c>
    </row>
    <row r="14" spans="1:7">
      <c r="A14" s="87" t="str">
        <f ca="1">CELL("address",'Order form'!AA9)</f>
        <v>'[of fre.xlsx]Order form'!$AA$9</v>
      </c>
      <c r="B14" s="87" t="s">
        <v>243</v>
      </c>
      <c r="C14" s="88" t="s">
        <v>261</v>
      </c>
      <c r="D14" s="138" t="s">
        <v>542</v>
      </c>
      <c r="E14" s="88" t="s">
        <v>262</v>
      </c>
      <c r="F14" s="88" t="s">
        <v>565</v>
      </c>
      <c r="G14" t="s">
        <v>728</v>
      </c>
    </row>
    <row r="15" spans="1:7">
      <c r="A15" s="87" t="str">
        <f ca="1">CELL("address",'Order form'!O10)</f>
        <v>'[of fre.xlsx]Order form'!$O$10</v>
      </c>
      <c r="B15" s="87" t="s">
        <v>243</v>
      </c>
      <c r="C15" s="88" t="s">
        <v>264</v>
      </c>
      <c r="D15" s="88" t="s">
        <v>266</v>
      </c>
      <c r="E15" s="88" t="s">
        <v>265</v>
      </c>
      <c r="F15" s="88" t="s">
        <v>566</v>
      </c>
      <c r="G15" t="s">
        <v>729</v>
      </c>
    </row>
    <row r="16" spans="1:7">
      <c r="A16" s="87" t="str">
        <f ca="1">CELL("address",'Order form'!AA10)</f>
        <v>'[of fre.xlsx]Order form'!$AA$10</v>
      </c>
      <c r="B16" s="87" t="s">
        <v>243</v>
      </c>
      <c r="C16" s="88" t="s">
        <v>264</v>
      </c>
      <c r="D16" s="88" t="s">
        <v>266</v>
      </c>
      <c r="E16" s="88" t="s">
        <v>265</v>
      </c>
      <c r="F16" s="88" t="s">
        <v>566</v>
      </c>
      <c r="G16" t="s">
        <v>729</v>
      </c>
    </row>
    <row r="17" spans="1:7">
      <c r="A17" s="87" t="str">
        <f ca="1">CELL("address",'Order form'!O11)</f>
        <v>'[of fre.xlsx]Order form'!$O$11</v>
      </c>
      <c r="B17" s="87" t="s">
        <v>243</v>
      </c>
      <c r="C17" s="88" t="s">
        <v>267</v>
      </c>
      <c r="D17" s="88" t="s">
        <v>269</v>
      </c>
      <c r="E17" s="170" t="s">
        <v>539</v>
      </c>
      <c r="F17" s="170" t="s">
        <v>567</v>
      </c>
      <c r="G17" t="s">
        <v>730</v>
      </c>
    </row>
    <row r="18" spans="1:7">
      <c r="A18" s="87" t="str">
        <f ca="1">CELL("address",'Order form'!AA11)</f>
        <v>'[of fre.xlsx]Order form'!$AA$11</v>
      </c>
      <c r="B18" s="87" t="s">
        <v>243</v>
      </c>
      <c r="C18" s="88" t="s">
        <v>267</v>
      </c>
      <c r="D18" s="88" t="s">
        <v>269</v>
      </c>
      <c r="E18" s="170" t="s">
        <v>539</v>
      </c>
      <c r="F18" s="170" t="s">
        <v>567</v>
      </c>
      <c r="G18" t="s">
        <v>730</v>
      </c>
    </row>
    <row r="19" spans="1:7">
      <c r="A19" s="87" t="str">
        <f ca="1">CELL("address",'Order form'!O12)</f>
        <v>'[of fre.xlsx]Order form'!$O$12</v>
      </c>
      <c r="B19" s="87" t="s">
        <v>243</v>
      </c>
      <c r="C19" s="150" t="s">
        <v>674</v>
      </c>
      <c r="D19" s="150" t="s">
        <v>672</v>
      </c>
      <c r="E19" s="170" t="s">
        <v>675</v>
      </c>
      <c r="F19" s="170" t="s">
        <v>676</v>
      </c>
      <c r="G19" t="s">
        <v>731</v>
      </c>
    </row>
    <row r="20" spans="1:7">
      <c r="A20" s="87" t="str">
        <f ca="1">CELL("address",'Order form'!AA12)</f>
        <v>'[of fre.xlsx]Order form'!$AA$12</v>
      </c>
      <c r="B20" s="87" t="s">
        <v>243</v>
      </c>
      <c r="C20" s="150" t="s">
        <v>674</v>
      </c>
      <c r="D20" s="150" t="s">
        <v>672</v>
      </c>
      <c r="E20" s="170" t="s">
        <v>675</v>
      </c>
      <c r="F20" s="170" t="s">
        <v>676</v>
      </c>
      <c r="G20" t="s">
        <v>731</v>
      </c>
    </row>
    <row r="21" spans="1:7">
      <c r="A21" s="89" t="str">
        <f ca="1">CELL("address",'Order form'!B22)</f>
        <v>'[of fre.xlsx]Order form'!$B$22</v>
      </c>
      <c r="B21" s="87" t="s">
        <v>243</v>
      </c>
      <c r="C21" s="88" t="s">
        <v>137</v>
      </c>
      <c r="D21" s="90" t="s">
        <v>167</v>
      </c>
      <c r="E21" s="90" t="s">
        <v>540</v>
      </c>
      <c r="F21" s="90" t="s">
        <v>568</v>
      </c>
      <c r="G21" t="s">
        <v>732</v>
      </c>
    </row>
    <row r="22" spans="1:7">
      <c r="A22" s="87" t="str">
        <f ca="1">CELL("address",'Order form'!B23)</f>
        <v>'[of fre.xlsx]Order form'!$B$23</v>
      </c>
      <c r="B22" s="87" t="s">
        <v>243</v>
      </c>
      <c r="C22" s="88" t="s">
        <v>41</v>
      </c>
      <c r="D22" s="88" t="s">
        <v>168</v>
      </c>
      <c r="E22" s="88" t="s">
        <v>270</v>
      </c>
      <c r="F22" s="88" t="s">
        <v>569</v>
      </c>
      <c r="G22" t="s">
        <v>733</v>
      </c>
    </row>
    <row r="23" spans="1:7">
      <c r="A23" s="89" t="str">
        <f ca="1">CELL("address",'Order form'!B16)</f>
        <v>'[of fre.xlsx]Order form'!$B$16</v>
      </c>
      <c r="B23" s="87" t="s">
        <v>243</v>
      </c>
      <c r="C23" s="92" t="s">
        <v>294</v>
      </c>
      <c r="D23" s="88" t="s">
        <v>295</v>
      </c>
      <c r="E23" s="170" t="s">
        <v>485</v>
      </c>
      <c r="F23" s="170" t="s">
        <v>638</v>
      </c>
      <c r="G23" t="s">
        <v>734</v>
      </c>
    </row>
    <row r="24" spans="1:7">
      <c r="A24" s="89" t="str">
        <f ca="1">CELL("address",'Order form'!B18)</f>
        <v>'[of fre.xlsx]Order form'!$B$18</v>
      </c>
      <c r="B24" s="87" t="s">
        <v>243</v>
      </c>
      <c r="C24" s="90" t="s">
        <v>51</v>
      </c>
      <c r="D24" s="88" t="s">
        <v>164</v>
      </c>
      <c r="E24" s="90" t="s">
        <v>541</v>
      </c>
      <c r="F24" s="90" t="s">
        <v>570</v>
      </c>
      <c r="G24" t="s">
        <v>735</v>
      </c>
    </row>
    <row r="25" spans="1:7">
      <c r="A25" s="89" t="str">
        <f ca="1">CELL("address",'Order form'!H18)</f>
        <v>'[of fre.xlsx]Order form'!$H$18</v>
      </c>
      <c r="B25" s="87" t="s">
        <v>243</v>
      </c>
      <c r="C25" s="90" t="s">
        <v>17</v>
      </c>
      <c r="D25" s="90" t="s">
        <v>165</v>
      </c>
      <c r="E25" s="90" t="s">
        <v>486</v>
      </c>
      <c r="F25" s="90" t="s">
        <v>571</v>
      </c>
      <c r="G25" t="s">
        <v>736</v>
      </c>
    </row>
    <row r="26" spans="1:7">
      <c r="A26" s="89" t="str">
        <f ca="1">CELL("address",'Order form'!B21)</f>
        <v>'[of fre.xlsx]Order form'!$B$21</v>
      </c>
      <c r="B26" s="87" t="s">
        <v>243</v>
      </c>
      <c r="C26" s="90" t="s">
        <v>52</v>
      </c>
      <c r="D26" s="90" t="s">
        <v>166</v>
      </c>
      <c r="E26" s="90" t="s">
        <v>487</v>
      </c>
      <c r="F26" s="90" t="s">
        <v>639</v>
      </c>
      <c r="G26" t="s">
        <v>737</v>
      </c>
    </row>
    <row r="27" spans="1:7">
      <c r="A27" s="87" t="str">
        <f ca="1">CELL("address",'Order form'!B24)</f>
        <v>'[of fre.xlsx]Order form'!$B$24</v>
      </c>
      <c r="B27" s="87" t="s">
        <v>243</v>
      </c>
      <c r="C27" s="88" t="s">
        <v>45</v>
      </c>
      <c r="D27" s="88" t="s">
        <v>169</v>
      </c>
      <c r="E27" s="88" t="s">
        <v>281</v>
      </c>
      <c r="F27" s="170" t="s">
        <v>640</v>
      </c>
      <c r="G27" t="s">
        <v>738</v>
      </c>
    </row>
    <row r="28" spans="1:7">
      <c r="A28" s="87" t="str">
        <f ca="1">CELL("address",'Order form'!B25)</f>
        <v>'[of fre.xlsx]Order form'!$B$25</v>
      </c>
      <c r="B28" s="87" t="s">
        <v>243</v>
      </c>
      <c r="C28" s="88" t="s">
        <v>42</v>
      </c>
      <c r="D28" s="88" t="s">
        <v>170</v>
      </c>
      <c r="E28" s="88" t="s">
        <v>282</v>
      </c>
      <c r="F28" s="88" t="s">
        <v>572</v>
      </c>
      <c r="G28" t="s">
        <v>739</v>
      </c>
    </row>
    <row r="29" spans="1:7">
      <c r="A29" s="87" t="str">
        <f ca="1">CELL("address",'Order form'!B26)</f>
        <v>'[of fre.xlsx]Order form'!$B$26</v>
      </c>
      <c r="B29" s="87" t="s">
        <v>243</v>
      </c>
      <c r="C29" s="88" t="s">
        <v>43</v>
      </c>
      <c r="D29" s="88" t="s">
        <v>171</v>
      </c>
      <c r="E29" s="88" t="s">
        <v>283</v>
      </c>
      <c r="F29" s="88" t="s">
        <v>573</v>
      </c>
      <c r="G29" t="s">
        <v>740</v>
      </c>
    </row>
    <row r="30" spans="1:7">
      <c r="A30" s="87" t="str">
        <f ca="1">CELL("address",'Order form'!B27)</f>
        <v>'[of fre.xlsx]Order form'!$B$27</v>
      </c>
      <c r="B30" s="87" t="s">
        <v>243</v>
      </c>
      <c r="C30" s="88" t="s">
        <v>62</v>
      </c>
      <c r="D30" s="88" t="s">
        <v>172</v>
      </c>
      <c r="E30" s="88" t="s">
        <v>292</v>
      </c>
      <c r="F30" s="88" t="s">
        <v>574</v>
      </c>
      <c r="G30" t="s">
        <v>741</v>
      </c>
    </row>
    <row r="31" spans="1:7">
      <c r="A31" s="87" t="str">
        <f ca="1">CELL("address",'Order form'!B28)</f>
        <v>'[of fre.xlsx]Order form'!$B$28</v>
      </c>
      <c r="B31" s="87" t="s">
        <v>243</v>
      </c>
      <c r="C31" s="91" t="s">
        <v>63</v>
      </c>
      <c r="D31" s="91" t="s">
        <v>328</v>
      </c>
      <c r="E31" s="91" t="s">
        <v>329</v>
      </c>
      <c r="F31" s="91" t="s">
        <v>575</v>
      </c>
      <c r="G31" t="s">
        <v>742</v>
      </c>
    </row>
    <row r="32" spans="1:7">
      <c r="A32" s="87" t="str">
        <f ca="1">CELL("address",'Order form'!B29)</f>
        <v>'[of fre.xlsx]Order form'!$B$29</v>
      </c>
      <c r="B32" s="87" t="s">
        <v>243</v>
      </c>
      <c r="C32" s="88" t="s">
        <v>64</v>
      </c>
      <c r="D32" s="88" t="s">
        <v>173</v>
      </c>
      <c r="E32" s="88" t="s">
        <v>293</v>
      </c>
      <c r="F32" s="88" t="s">
        <v>576</v>
      </c>
      <c r="G32" t="s">
        <v>743</v>
      </c>
    </row>
    <row r="33" spans="1:10">
      <c r="A33" s="89" t="str">
        <f ca="1">CELL("address",'Order form'!B30)</f>
        <v>'[of fre.xlsx]Order form'!$B$30</v>
      </c>
      <c r="B33" s="87" t="s">
        <v>243</v>
      </c>
      <c r="C33" s="90" t="s">
        <v>65</v>
      </c>
      <c r="D33" s="90" t="s">
        <v>174</v>
      </c>
      <c r="E33" s="90" t="s">
        <v>488</v>
      </c>
      <c r="F33" s="90" t="s">
        <v>577</v>
      </c>
      <c r="G33" t="s">
        <v>744</v>
      </c>
    </row>
    <row r="34" spans="1:10">
      <c r="A34" s="87" t="str">
        <f ca="1">CELL("address",'Order form'!B31)</f>
        <v>'[of fre.xlsx]Order form'!$B$31</v>
      </c>
      <c r="B34" s="87" t="s">
        <v>243</v>
      </c>
      <c r="C34" s="90" t="s">
        <v>44</v>
      </c>
      <c r="D34" s="90" t="s">
        <v>44</v>
      </c>
      <c r="E34" s="90" t="s">
        <v>489</v>
      </c>
      <c r="F34" s="90" t="s">
        <v>578</v>
      </c>
      <c r="G34" t="s">
        <v>745</v>
      </c>
    </row>
    <row r="35" spans="1:10">
      <c r="A35" s="89" t="str">
        <f ca="1">CELL("address",'Order form'!B32)</f>
        <v>'[of fre.xlsx]Order form'!$B$32</v>
      </c>
      <c r="B35" s="87" t="s">
        <v>243</v>
      </c>
      <c r="C35" s="90" t="s">
        <v>47</v>
      </c>
      <c r="D35" s="90" t="s">
        <v>175</v>
      </c>
      <c r="E35" s="90" t="s">
        <v>490</v>
      </c>
      <c r="F35" s="90" t="s">
        <v>579</v>
      </c>
      <c r="G35" t="s">
        <v>746</v>
      </c>
    </row>
    <row r="36" spans="1:10">
      <c r="A36" s="87" t="str">
        <f ca="1">CELL("address",'Order form'!B33)</f>
        <v>'[of fre.xlsx]Order form'!$B$33</v>
      </c>
      <c r="B36" s="87" t="s">
        <v>243</v>
      </c>
      <c r="C36" s="90" t="s">
        <v>108</v>
      </c>
      <c r="D36" s="90" t="s">
        <v>176</v>
      </c>
      <c r="E36" s="90" t="s">
        <v>491</v>
      </c>
      <c r="F36" s="90" t="s">
        <v>641</v>
      </c>
      <c r="G36" t="s">
        <v>747</v>
      </c>
    </row>
    <row r="37" spans="1:10">
      <c r="A37" s="89" t="str">
        <f ca="1">CELL("address",'Order form'!AB25)</f>
        <v>'[of fre.xlsx]Order form'!$AB$25</v>
      </c>
      <c r="B37" s="89" t="s">
        <v>335</v>
      </c>
      <c r="C37" s="90" t="s">
        <v>546</v>
      </c>
      <c r="D37" s="90" t="s">
        <v>548</v>
      </c>
      <c r="E37" s="90" t="s">
        <v>700</v>
      </c>
      <c r="F37" s="90" t="s">
        <v>748</v>
      </c>
      <c r="G37" s="90" t="s">
        <v>749</v>
      </c>
      <c r="J37" s="93"/>
    </row>
    <row r="38" spans="1:10">
      <c r="A38" s="89" t="str">
        <f ca="1">CELL("address",'Order form'!AB26)</f>
        <v>'[of fre.xlsx]Order form'!$AB$26</v>
      </c>
      <c r="B38" s="89" t="s">
        <v>335</v>
      </c>
      <c r="C38" s="90" t="s">
        <v>547</v>
      </c>
      <c r="D38" s="90" t="s">
        <v>549</v>
      </c>
      <c r="E38" s="90" t="s">
        <v>550</v>
      </c>
      <c r="F38" s="90" t="s">
        <v>750</v>
      </c>
      <c r="G38" s="90" t="s">
        <v>751</v>
      </c>
      <c r="J38" s="93"/>
    </row>
    <row r="39" spans="1:10">
      <c r="A39" s="89" t="str">
        <f ca="1">CELL("address",'Order form'!Q22)</f>
        <v>'[of fre.xlsx]Order form'!$Q$22</v>
      </c>
      <c r="B39" s="89" t="s">
        <v>271</v>
      </c>
      <c r="C39" s="88" t="s">
        <v>145</v>
      </c>
      <c r="D39" s="88" t="s">
        <v>177</v>
      </c>
      <c r="E39" s="90" t="s">
        <v>492</v>
      </c>
      <c r="F39" s="90" t="s">
        <v>580</v>
      </c>
      <c r="G39" t="s">
        <v>752</v>
      </c>
    </row>
    <row r="40" spans="1:10">
      <c r="A40" s="89" t="str">
        <f ca="1">CELL("address",'Order form'!Q22)</f>
        <v>'[of fre.xlsx]Order form'!$Q$22</v>
      </c>
      <c r="B40" s="89" t="s">
        <v>271</v>
      </c>
      <c r="C40" s="88" t="s">
        <v>215</v>
      </c>
      <c r="D40" s="88" t="s">
        <v>178</v>
      </c>
      <c r="E40" s="90" t="s">
        <v>695</v>
      </c>
      <c r="F40" s="90" t="s">
        <v>581</v>
      </c>
      <c r="G40" t="s">
        <v>753</v>
      </c>
    </row>
    <row r="41" spans="1:10">
      <c r="A41" s="87" t="str">
        <f ca="1">CELL("address",'Order form'!Q23)</f>
        <v>'[of fre.xlsx]Order form'!$Q$23</v>
      </c>
      <c r="B41" s="87" t="s">
        <v>271</v>
      </c>
      <c r="C41" s="88" t="s">
        <v>216</v>
      </c>
      <c r="D41" s="88" t="s">
        <v>179</v>
      </c>
      <c r="E41" s="170" t="s">
        <v>696</v>
      </c>
      <c r="F41" s="88" t="s">
        <v>582</v>
      </c>
      <c r="G41" t="s">
        <v>754</v>
      </c>
    </row>
    <row r="42" spans="1:10">
      <c r="A42" s="87" t="str">
        <f ca="1">CELL("address",'Order form'!Q23)</f>
        <v>'[of fre.xlsx]Order form'!$Q$23</v>
      </c>
      <c r="B42" s="87" t="s">
        <v>271</v>
      </c>
      <c r="C42" s="88" t="s">
        <v>217</v>
      </c>
      <c r="D42" s="88" t="s">
        <v>180</v>
      </c>
      <c r="E42" s="170" t="s">
        <v>697</v>
      </c>
      <c r="F42" s="88" t="s">
        <v>583</v>
      </c>
      <c r="G42" t="s">
        <v>755</v>
      </c>
    </row>
    <row r="43" spans="1:10">
      <c r="A43" s="87" t="str">
        <f ca="1">CELL("address",'Order form'!Q25)</f>
        <v>'[of fre.xlsx]Order form'!$Q$25</v>
      </c>
      <c r="B43" s="87" t="s">
        <v>271</v>
      </c>
      <c r="C43" s="88" t="s">
        <v>218</v>
      </c>
      <c r="D43" s="88" t="s">
        <v>181</v>
      </c>
      <c r="E43" s="88" t="s">
        <v>274</v>
      </c>
      <c r="F43" s="170" t="s">
        <v>642</v>
      </c>
      <c r="G43" t="s">
        <v>756</v>
      </c>
    </row>
    <row r="44" spans="1:10">
      <c r="A44" s="87" t="str">
        <f ca="1">CELL("address",'Order form'!Q25)</f>
        <v>'[of fre.xlsx]Order form'!$Q$25</v>
      </c>
      <c r="B44" s="87" t="s">
        <v>271</v>
      </c>
      <c r="C44" s="88" t="s">
        <v>275</v>
      </c>
      <c r="D44" s="88" t="s">
        <v>182</v>
      </c>
      <c r="E44" s="88" t="s">
        <v>276</v>
      </c>
      <c r="F44" s="170" t="s">
        <v>643</v>
      </c>
      <c r="G44" t="s">
        <v>757</v>
      </c>
    </row>
    <row r="45" spans="1:10">
      <c r="A45" s="87" t="str">
        <f ca="1">CELL("address",'Order form'!Q25)</f>
        <v>'[of fre.xlsx]Order form'!$Q$25</v>
      </c>
      <c r="B45" s="87" t="s">
        <v>271</v>
      </c>
      <c r="C45" s="88" t="s">
        <v>277</v>
      </c>
      <c r="D45" s="88" t="s">
        <v>219</v>
      </c>
      <c r="E45" s="170" t="s">
        <v>698</v>
      </c>
      <c r="F45" s="88" t="s">
        <v>644</v>
      </c>
      <c r="G45" t="s">
        <v>758</v>
      </c>
    </row>
    <row r="46" spans="1:10">
      <c r="A46" s="87" t="str">
        <f ca="1">CELL("address",'Order form'!Q25)</f>
        <v>'[of fre.xlsx]Order form'!$Q$25</v>
      </c>
      <c r="B46" s="87" t="s">
        <v>271</v>
      </c>
      <c r="C46" s="88" t="s">
        <v>131</v>
      </c>
      <c r="D46" s="88" t="s">
        <v>131</v>
      </c>
      <c r="E46" s="88" t="s">
        <v>131</v>
      </c>
      <c r="F46" s="88" t="s">
        <v>584</v>
      </c>
      <c r="G46" t="s">
        <v>584</v>
      </c>
    </row>
    <row r="47" spans="1:10">
      <c r="A47" s="87" t="str">
        <f ca="1">CELL("address",'Order form'!Q25)</f>
        <v>'[of fre.xlsx]Order form'!$Q$25</v>
      </c>
      <c r="B47" s="87" t="s">
        <v>271</v>
      </c>
      <c r="C47" s="88" t="s">
        <v>146</v>
      </c>
      <c r="D47" s="88" t="s">
        <v>146</v>
      </c>
      <c r="E47" s="88" t="s">
        <v>146</v>
      </c>
      <c r="F47" s="88" t="s">
        <v>585</v>
      </c>
      <c r="G47" t="s">
        <v>585</v>
      </c>
    </row>
    <row r="48" spans="1:10">
      <c r="A48" s="87" t="str">
        <f ca="1">CELL("address",'Order form'!Q25)</f>
        <v>'[of fre.xlsx]Order form'!$Q$25</v>
      </c>
      <c r="B48" s="87" t="s">
        <v>271</v>
      </c>
      <c r="C48" s="88" t="s">
        <v>279</v>
      </c>
      <c r="D48" s="88" t="s">
        <v>183</v>
      </c>
      <c r="E48" s="88" t="s">
        <v>280</v>
      </c>
      <c r="F48" s="88" t="s">
        <v>586</v>
      </c>
      <c r="G48" t="s">
        <v>759</v>
      </c>
    </row>
    <row r="49" spans="1:7">
      <c r="A49" s="87" t="str">
        <f ca="1">CELL("address",'Order form'!Q26)</f>
        <v>'[of fre.xlsx]Order form'!$Q$26</v>
      </c>
      <c r="B49" s="87" t="s">
        <v>271</v>
      </c>
      <c r="C49" s="88" t="s">
        <v>284</v>
      </c>
      <c r="D49" s="88" t="s">
        <v>220</v>
      </c>
      <c r="E49" s="88" t="s">
        <v>285</v>
      </c>
      <c r="F49" s="88" t="s">
        <v>587</v>
      </c>
      <c r="G49" t="s">
        <v>760</v>
      </c>
    </row>
    <row r="50" spans="1:7">
      <c r="A50" s="87" t="str">
        <f ca="1">CELL("address",'Order form'!Q26)</f>
        <v>'[of fre.xlsx]Order form'!$Q$26</v>
      </c>
      <c r="B50" s="87" t="s">
        <v>271</v>
      </c>
      <c r="C50" s="88" t="s">
        <v>286</v>
      </c>
      <c r="D50" s="88" t="s">
        <v>221</v>
      </c>
      <c r="E50" s="88" t="s">
        <v>287</v>
      </c>
      <c r="F50" s="170" t="s">
        <v>761</v>
      </c>
      <c r="G50" t="s">
        <v>762</v>
      </c>
    </row>
    <row r="51" spans="1:7">
      <c r="A51" s="87" t="str">
        <f ca="1">CELL("address",'Order form'!Q26)</f>
        <v>'[of fre.xlsx]Order form'!$Q$26</v>
      </c>
      <c r="B51" s="87" t="s">
        <v>271</v>
      </c>
      <c r="C51" s="88" t="s">
        <v>147</v>
      </c>
      <c r="D51" s="88" t="s">
        <v>222</v>
      </c>
      <c r="E51" s="170" t="s">
        <v>707</v>
      </c>
      <c r="F51" s="170" t="s">
        <v>588</v>
      </c>
      <c r="G51" t="s">
        <v>763</v>
      </c>
    </row>
    <row r="52" spans="1:7">
      <c r="A52" s="87" t="str">
        <f ca="1">CELL("address",'Order form'!Q26)</f>
        <v>'[of fre.xlsx]Order form'!$Q$26</v>
      </c>
      <c r="B52" s="87" t="s">
        <v>271</v>
      </c>
      <c r="C52" s="88" t="s">
        <v>148</v>
      </c>
      <c r="D52" s="88" t="s">
        <v>223</v>
      </c>
      <c r="E52" s="170" t="s">
        <v>708</v>
      </c>
      <c r="F52" s="88" t="s">
        <v>589</v>
      </c>
      <c r="G52" t="s">
        <v>764</v>
      </c>
    </row>
    <row r="53" spans="1:7">
      <c r="A53" s="87" t="str">
        <f ca="1">CELL("address",'Order form'!Q26)</f>
        <v>'[of fre.xlsx]Order form'!$Q$26</v>
      </c>
      <c r="B53" s="87" t="s">
        <v>271</v>
      </c>
      <c r="C53" s="88" t="s">
        <v>290</v>
      </c>
      <c r="D53" s="88" t="s">
        <v>224</v>
      </c>
      <c r="E53" s="88" t="s">
        <v>291</v>
      </c>
      <c r="F53" s="88" t="s">
        <v>590</v>
      </c>
      <c r="G53" t="s">
        <v>765</v>
      </c>
    </row>
    <row r="54" spans="1:7">
      <c r="A54" s="89" t="str">
        <f ca="1">CELL("address",'Order form'!Q33)</f>
        <v>'[of fre.xlsx]Order form'!$Q$33</v>
      </c>
      <c r="B54" s="87" t="s">
        <v>271</v>
      </c>
      <c r="C54" s="152" t="s">
        <v>714</v>
      </c>
      <c r="D54" s="152" t="s">
        <v>714</v>
      </c>
      <c r="E54" s="170" t="s">
        <v>714</v>
      </c>
      <c r="F54" s="170" t="s">
        <v>714</v>
      </c>
      <c r="G54" t="s">
        <v>714</v>
      </c>
    </row>
    <row r="55" spans="1:7">
      <c r="A55" s="89" t="str">
        <f ca="1">CELL("address",'Order form'!Q33)</f>
        <v>'[of fre.xlsx]Order form'!$Q$33</v>
      </c>
      <c r="B55" s="87" t="s">
        <v>271</v>
      </c>
      <c r="C55" s="152" t="s">
        <v>715</v>
      </c>
      <c r="D55" s="152" t="s">
        <v>715</v>
      </c>
      <c r="E55" s="170" t="s">
        <v>715</v>
      </c>
      <c r="F55" s="170" t="s">
        <v>715</v>
      </c>
      <c r="G55" t="s">
        <v>715</v>
      </c>
    </row>
    <row r="56" spans="1:7">
      <c r="A56" s="89" t="str">
        <f ca="1">CELL("address",'Order form'!Q33)</f>
        <v>'[of fre.xlsx]Order form'!$Q$33</v>
      </c>
      <c r="B56" s="87" t="s">
        <v>271</v>
      </c>
      <c r="C56" s="138" t="s">
        <v>543</v>
      </c>
      <c r="D56" s="138" t="s">
        <v>543</v>
      </c>
      <c r="E56" s="90" t="s">
        <v>543</v>
      </c>
      <c r="F56" s="90" t="s">
        <v>543</v>
      </c>
      <c r="G56" s="90" t="s">
        <v>543</v>
      </c>
    </row>
    <row r="57" spans="1:7">
      <c r="A57" s="89" t="str">
        <f ca="1">CELL("address",'Order form'!Q33)</f>
        <v>'[of fre.xlsx]Order form'!$Q$33</v>
      </c>
      <c r="B57" s="87" t="s">
        <v>271</v>
      </c>
      <c r="C57" s="152" t="s">
        <v>701</v>
      </c>
      <c r="D57" s="152" t="s">
        <v>702</v>
      </c>
      <c r="E57" s="90" t="s">
        <v>703</v>
      </c>
      <c r="F57" s="90" t="s">
        <v>704</v>
      </c>
      <c r="G57" t="s">
        <v>766</v>
      </c>
    </row>
    <row r="58" spans="1:7">
      <c r="A58" s="89" t="str">
        <f ca="1">CELL("address",'Order form'!Q33)</f>
        <v>'[of fre.xlsx]Order form'!$Q$33</v>
      </c>
      <c r="B58" s="87" t="s">
        <v>271</v>
      </c>
      <c r="C58" s="151" t="s">
        <v>545</v>
      </c>
      <c r="D58" s="138" t="s">
        <v>544</v>
      </c>
      <c r="E58" s="90" t="s">
        <v>545</v>
      </c>
      <c r="F58" s="90" t="s">
        <v>545</v>
      </c>
      <c r="G58" s="90" t="s">
        <v>545</v>
      </c>
    </row>
    <row r="59" spans="1:7">
      <c r="A59" s="87" t="str">
        <f ca="1">CELL("address",'Order form'!B35)</f>
        <v>'[of fre.xlsx]Order form'!$B$35</v>
      </c>
      <c r="B59" s="87" t="s">
        <v>243</v>
      </c>
      <c r="C59" s="88" t="s">
        <v>82</v>
      </c>
      <c r="D59" s="88" t="s">
        <v>188</v>
      </c>
      <c r="E59" s="88" t="s">
        <v>344</v>
      </c>
      <c r="F59" s="88" t="s">
        <v>591</v>
      </c>
      <c r="G59" t="s">
        <v>767</v>
      </c>
    </row>
    <row r="60" spans="1:7">
      <c r="A60" s="87" t="str">
        <f ca="1">CELL("address",'Order form'!B36)</f>
        <v>'[of fre.xlsx]Order form'!$B$36</v>
      </c>
      <c r="B60" s="87" t="s">
        <v>243</v>
      </c>
      <c r="C60" s="88" t="s">
        <v>61</v>
      </c>
      <c r="D60" s="88" t="s">
        <v>189</v>
      </c>
      <c r="E60" s="88" t="s">
        <v>346</v>
      </c>
      <c r="F60" s="88" t="s">
        <v>592</v>
      </c>
      <c r="G60" t="s">
        <v>768</v>
      </c>
    </row>
    <row r="61" spans="1:7">
      <c r="A61" s="87" t="str">
        <f ca="1">CELL("address",'Order form'!B37)</f>
        <v>'[of fre.xlsx]Order form'!$B$37</v>
      </c>
      <c r="B61" s="87" t="s">
        <v>243</v>
      </c>
      <c r="C61" s="88" t="s">
        <v>80</v>
      </c>
      <c r="D61" s="88" t="s">
        <v>190</v>
      </c>
      <c r="E61" s="88" t="s">
        <v>348</v>
      </c>
      <c r="F61" s="88" t="s">
        <v>593</v>
      </c>
      <c r="G61" t="s">
        <v>769</v>
      </c>
    </row>
    <row r="62" spans="1:7">
      <c r="A62" s="87" t="str">
        <f ca="1">CELL("address",'Order form'!B38)</f>
        <v>'[of fre.xlsx]Order form'!$B$38</v>
      </c>
      <c r="B62" s="87" t="s">
        <v>243</v>
      </c>
      <c r="C62" s="88" t="s">
        <v>84</v>
      </c>
      <c r="D62" s="88" t="s">
        <v>191</v>
      </c>
      <c r="E62" s="88" t="s">
        <v>350</v>
      </c>
      <c r="F62" s="88" t="s">
        <v>594</v>
      </c>
      <c r="G62" t="s">
        <v>770</v>
      </c>
    </row>
    <row r="63" spans="1:7">
      <c r="A63" s="87" t="str">
        <f ca="1">CELL("address",'Order form'!B39)</f>
        <v>'[of fre.xlsx]Order form'!$B$39</v>
      </c>
      <c r="B63" s="87" t="s">
        <v>243</v>
      </c>
      <c r="C63" s="88" t="s">
        <v>111</v>
      </c>
      <c r="D63" s="88" t="s">
        <v>192</v>
      </c>
      <c r="E63" s="88" t="s">
        <v>352</v>
      </c>
      <c r="F63" s="88" t="s">
        <v>645</v>
      </c>
      <c r="G63" t="s">
        <v>771</v>
      </c>
    </row>
    <row r="64" spans="1:7">
      <c r="A64" s="87" t="str">
        <f ca="1">CELL("address",'Order form'!B40)</f>
        <v>'[of fre.xlsx]Order form'!$B$40</v>
      </c>
      <c r="B64" s="87" t="s">
        <v>243</v>
      </c>
      <c r="C64" s="88" t="s">
        <v>83</v>
      </c>
      <c r="D64" s="88" t="s">
        <v>193</v>
      </c>
      <c r="E64" s="88" t="s">
        <v>354</v>
      </c>
      <c r="F64" s="88" t="s">
        <v>595</v>
      </c>
      <c r="G64" t="s">
        <v>772</v>
      </c>
    </row>
    <row r="65" spans="1:7">
      <c r="A65" s="87" t="str">
        <f ca="1">CELL("address",'Order form'!B41)</f>
        <v>'[of fre.xlsx]Order form'!$B$41</v>
      </c>
      <c r="B65" s="87" t="s">
        <v>243</v>
      </c>
      <c r="C65" s="151" t="s">
        <v>692</v>
      </c>
      <c r="D65" s="151" t="s">
        <v>691</v>
      </c>
      <c r="E65" s="88" t="s">
        <v>356</v>
      </c>
      <c r="F65" s="88" t="s">
        <v>596</v>
      </c>
      <c r="G65" t="s">
        <v>773</v>
      </c>
    </row>
    <row r="66" spans="1:7">
      <c r="A66" s="87" t="str">
        <f ca="1">CELL("address",'Order form'!B42)</f>
        <v>'[of fre.xlsx]Order form'!$B$42</v>
      </c>
      <c r="B66" s="87" t="s">
        <v>243</v>
      </c>
      <c r="C66" s="88" t="s">
        <v>116</v>
      </c>
      <c r="D66" s="88" t="s">
        <v>358</v>
      </c>
      <c r="E66" s="88" t="s">
        <v>359</v>
      </c>
      <c r="F66" s="170" t="s">
        <v>646</v>
      </c>
      <c r="G66" t="s">
        <v>774</v>
      </c>
    </row>
    <row r="67" spans="1:7">
      <c r="A67" s="87" t="str">
        <f ca="1">CELL("address",'Order form'!B43)</f>
        <v>'[of fre.xlsx]Order form'!$B$43</v>
      </c>
      <c r="B67" s="87" t="s">
        <v>243</v>
      </c>
      <c r="C67" s="88" t="s">
        <v>66</v>
      </c>
      <c r="D67" s="88" t="s">
        <v>361</v>
      </c>
      <c r="E67" s="170" t="s">
        <v>709</v>
      </c>
      <c r="F67" s="88" t="s">
        <v>597</v>
      </c>
      <c r="G67" t="s">
        <v>775</v>
      </c>
    </row>
    <row r="68" spans="1:7">
      <c r="A68" s="87" t="str">
        <f ca="1">CELL("address",'Order form'!B44)</f>
        <v>'[of fre.xlsx]Order form'!$B$44</v>
      </c>
      <c r="B68" s="87" t="s">
        <v>243</v>
      </c>
      <c r="C68" s="88" t="s">
        <v>67</v>
      </c>
      <c r="D68" s="88" t="s">
        <v>364</v>
      </c>
      <c r="E68" s="88" t="s">
        <v>365</v>
      </c>
      <c r="F68" s="88" t="s">
        <v>598</v>
      </c>
      <c r="G68" t="s">
        <v>776</v>
      </c>
    </row>
    <row r="69" spans="1:7">
      <c r="A69" s="87" t="str">
        <f ca="1">CELL("address",'Order form'!B45)</f>
        <v>'[of fre.xlsx]Order form'!$B$45</v>
      </c>
      <c r="B69" s="87" t="s">
        <v>243</v>
      </c>
      <c r="C69" s="88" t="s">
        <v>68</v>
      </c>
      <c r="D69" s="88" t="s">
        <v>195</v>
      </c>
      <c r="E69" s="88" t="s">
        <v>528</v>
      </c>
      <c r="F69" s="170" t="s">
        <v>599</v>
      </c>
      <c r="G69" t="s">
        <v>777</v>
      </c>
    </row>
    <row r="70" spans="1:7">
      <c r="A70" s="87" t="str">
        <f ca="1">CELL("address",'Order form'!B46)</f>
        <v>'[of fre.xlsx]Order form'!$B$46</v>
      </c>
      <c r="B70" s="87" t="s">
        <v>243</v>
      </c>
      <c r="C70" s="88" t="s">
        <v>196</v>
      </c>
      <c r="D70" s="88" t="s">
        <v>369</v>
      </c>
      <c r="E70" s="88" t="s">
        <v>370</v>
      </c>
      <c r="F70" s="170" t="s">
        <v>647</v>
      </c>
      <c r="G70" t="s">
        <v>778</v>
      </c>
    </row>
    <row r="71" spans="1:7">
      <c r="A71" s="87" t="str">
        <f ca="1">CELL("address",'Order form'!Q36)</f>
        <v>'[of fre.xlsx]Order form'!$Q$36</v>
      </c>
      <c r="B71" s="87" t="s">
        <v>271</v>
      </c>
      <c r="C71" s="88" t="s">
        <v>142</v>
      </c>
      <c r="D71" s="88" t="s">
        <v>238</v>
      </c>
      <c r="E71" s="90" t="s">
        <v>493</v>
      </c>
      <c r="F71" s="90" t="s">
        <v>649</v>
      </c>
      <c r="G71" t="s">
        <v>779</v>
      </c>
    </row>
    <row r="72" spans="1:7">
      <c r="A72" s="87" t="str">
        <f ca="1">CELL("address",'Order form'!Q36)</f>
        <v>'[of fre.xlsx]Order form'!$Q$36</v>
      </c>
      <c r="B72" s="87" t="s">
        <v>271</v>
      </c>
      <c r="C72" s="88" t="s">
        <v>150</v>
      </c>
      <c r="D72" s="88" t="s">
        <v>237</v>
      </c>
      <c r="E72" s="90" t="s">
        <v>494</v>
      </c>
      <c r="F72" s="90" t="s">
        <v>648</v>
      </c>
      <c r="G72" t="s">
        <v>780</v>
      </c>
    </row>
    <row r="73" spans="1:7">
      <c r="A73" s="89" t="str">
        <f ca="1">CELL("address",'Order form'!AN38)</f>
        <v>'[of fre.xlsx]Order form'!$AN$38</v>
      </c>
      <c r="B73" s="89" t="s">
        <v>243</v>
      </c>
      <c r="C73" s="88" t="s">
        <v>88</v>
      </c>
      <c r="D73" s="88" t="s">
        <v>373</v>
      </c>
      <c r="E73" s="88" t="s">
        <v>374</v>
      </c>
      <c r="F73" s="88" t="s">
        <v>600</v>
      </c>
      <c r="G73" t="s">
        <v>781</v>
      </c>
    </row>
    <row r="74" spans="1:7">
      <c r="A74" s="89" t="str">
        <f ca="1">CELL("address",'Order form'!AN39)</f>
        <v>'[of fre.xlsx]Order form'!$AN$39</v>
      </c>
      <c r="B74" s="89" t="s">
        <v>243</v>
      </c>
      <c r="C74" s="88" t="s">
        <v>91</v>
      </c>
      <c r="D74" s="142" t="s">
        <v>652</v>
      </c>
      <c r="E74" s="170" t="s">
        <v>651</v>
      </c>
      <c r="F74" s="170" t="s">
        <v>650</v>
      </c>
      <c r="G74" t="s">
        <v>782</v>
      </c>
    </row>
    <row r="75" spans="1:7">
      <c r="A75" s="89" t="str">
        <f ca="1">CELL("address",'Order form'!AN40)</f>
        <v>'[of fre.xlsx]Order form'!$AN$40</v>
      </c>
      <c r="B75" s="89" t="s">
        <v>243</v>
      </c>
      <c r="C75" s="88" t="s">
        <v>94</v>
      </c>
      <c r="D75" s="88" t="s">
        <v>379</v>
      </c>
      <c r="E75" s="170" t="s">
        <v>402</v>
      </c>
      <c r="F75" s="170" t="s">
        <v>654</v>
      </c>
      <c r="G75" t="s">
        <v>783</v>
      </c>
    </row>
    <row r="76" spans="1:7">
      <c r="A76" s="89" t="str">
        <f ca="1">CELL("address",'Order form'!AN41)</f>
        <v>'[of fre.xlsx]Order form'!$AN$41</v>
      </c>
      <c r="B76" s="89" t="s">
        <v>243</v>
      </c>
      <c r="C76" s="88" t="s">
        <v>97</v>
      </c>
      <c r="D76" s="88" t="s">
        <v>382</v>
      </c>
      <c r="E76" s="170" t="s">
        <v>653</v>
      </c>
      <c r="F76" s="88" t="s">
        <v>601</v>
      </c>
      <c r="G76" t="s">
        <v>601</v>
      </c>
    </row>
    <row r="77" spans="1:7">
      <c r="A77" s="89" t="str">
        <f ca="1">CELL("address",'Order form'!AN42)</f>
        <v>'[of fre.xlsx]Order form'!$AN$42</v>
      </c>
      <c r="B77" s="89" t="s">
        <v>243</v>
      </c>
      <c r="C77" s="88" t="s">
        <v>100</v>
      </c>
      <c r="D77" s="88" t="s">
        <v>100</v>
      </c>
      <c r="E77" s="88" t="s">
        <v>100</v>
      </c>
      <c r="F77" s="88" t="s">
        <v>100</v>
      </c>
      <c r="G77" t="s">
        <v>100</v>
      </c>
    </row>
    <row r="78" spans="1:7">
      <c r="A78" s="89" t="str">
        <f ca="1">CELL("address",'Order form'!AN43)</f>
        <v>'[of fre.xlsx]Order form'!$AN$43</v>
      </c>
      <c r="B78" s="89" t="s">
        <v>243</v>
      </c>
      <c r="C78" s="151" t="s">
        <v>687</v>
      </c>
      <c r="D78" s="151" t="s">
        <v>688</v>
      </c>
      <c r="E78" s="170" t="s">
        <v>689</v>
      </c>
      <c r="F78" s="170" t="s">
        <v>690</v>
      </c>
      <c r="G78" t="s">
        <v>784</v>
      </c>
    </row>
    <row r="79" spans="1:7">
      <c r="A79" s="89" t="str">
        <f ca="1">CELL("address",'Order form'!AO38)</f>
        <v>'[of fre.xlsx]Order form'!$AO$38</v>
      </c>
      <c r="B79" s="89" t="s">
        <v>243</v>
      </c>
      <c r="C79" s="88" t="s">
        <v>89</v>
      </c>
      <c r="D79" s="88" t="s">
        <v>389</v>
      </c>
      <c r="E79" s="88" t="s">
        <v>390</v>
      </c>
      <c r="F79" s="170" t="s">
        <v>655</v>
      </c>
      <c r="G79" t="s">
        <v>785</v>
      </c>
    </row>
    <row r="80" spans="1:7">
      <c r="A80" s="89" t="str">
        <f ca="1">CELL("address",'Order form'!AO39)</f>
        <v>'[of fre.xlsx]Order form'!$AO$39</v>
      </c>
      <c r="B80" s="89" t="s">
        <v>243</v>
      </c>
      <c r="C80" s="88" t="s">
        <v>92</v>
      </c>
      <c r="D80" s="88" t="s">
        <v>392</v>
      </c>
      <c r="E80" s="170" t="s">
        <v>710</v>
      </c>
      <c r="F80" s="170" t="s">
        <v>656</v>
      </c>
      <c r="G80" t="s">
        <v>786</v>
      </c>
    </row>
    <row r="81" spans="1:7">
      <c r="A81" s="89" t="str">
        <f ca="1">CELL("address",'Order form'!AO40)</f>
        <v>'[of fre.xlsx]Order form'!$AO$40</v>
      </c>
      <c r="B81" s="89" t="s">
        <v>243</v>
      </c>
      <c r="C81" s="88" t="s">
        <v>95</v>
      </c>
      <c r="D81" s="88" t="s">
        <v>395</v>
      </c>
      <c r="E81" s="170" t="s">
        <v>711</v>
      </c>
      <c r="F81" s="170" t="s">
        <v>657</v>
      </c>
      <c r="G81" t="s">
        <v>787</v>
      </c>
    </row>
    <row r="82" spans="1:7">
      <c r="A82" s="89" t="str">
        <f ca="1">CELL("address",'Order form'!AO41)</f>
        <v>'[of fre.xlsx]Order form'!$AO$41</v>
      </c>
      <c r="B82" s="89" t="s">
        <v>243</v>
      </c>
      <c r="C82" s="88" t="s">
        <v>98</v>
      </c>
      <c r="D82" s="88" t="s">
        <v>398</v>
      </c>
      <c r="E82" s="170" t="s">
        <v>713</v>
      </c>
      <c r="F82" s="88" t="s">
        <v>602</v>
      </c>
      <c r="G82" t="s">
        <v>788</v>
      </c>
    </row>
    <row r="83" spans="1:7">
      <c r="A83" s="89" t="str">
        <f ca="1">CELL("address",'Order form'!AO42)</f>
        <v>'[of fre.xlsx]Order form'!$AO$42</v>
      </c>
      <c r="B83" s="89" t="s">
        <v>243</v>
      </c>
      <c r="C83" s="88" t="s">
        <v>101</v>
      </c>
      <c r="D83" s="152" t="s">
        <v>705</v>
      </c>
      <c r="E83" s="88" t="s">
        <v>402</v>
      </c>
      <c r="F83" s="88" t="s">
        <v>603</v>
      </c>
      <c r="G83" t="s">
        <v>789</v>
      </c>
    </row>
    <row r="84" spans="1:7">
      <c r="A84" s="89" t="str">
        <f ca="1">CELL("address",'Order form'!AO43)</f>
        <v>'[of fre.xlsx]Order form'!$AO$43</v>
      </c>
      <c r="B84" s="89" t="s">
        <v>243</v>
      </c>
      <c r="C84" s="88" t="s">
        <v>104</v>
      </c>
      <c r="D84" s="151" t="s">
        <v>677</v>
      </c>
      <c r="E84" s="88" t="s">
        <v>405</v>
      </c>
      <c r="F84" s="88" t="s">
        <v>604</v>
      </c>
      <c r="G84" t="s">
        <v>790</v>
      </c>
    </row>
    <row r="85" spans="1:7">
      <c r="A85" s="89" t="str">
        <f ca="1">CELL("address",'Order form'!AP38)</f>
        <v>'[of fre.xlsx]Order form'!$AP$38</v>
      </c>
      <c r="B85" s="89" t="s">
        <v>243</v>
      </c>
      <c r="C85" s="88" t="s">
        <v>89</v>
      </c>
      <c r="D85" s="152" t="s">
        <v>389</v>
      </c>
      <c r="E85" s="88" t="s">
        <v>390</v>
      </c>
      <c r="F85" s="170" t="s">
        <v>655</v>
      </c>
      <c r="G85" t="s">
        <v>785</v>
      </c>
    </row>
    <row r="86" spans="1:7">
      <c r="A86" s="89" t="str">
        <f ca="1">CELL("address",'Order form'!AP39)</f>
        <v>'[of fre.xlsx]Order form'!$AP$39</v>
      </c>
      <c r="B86" s="89" t="s">
        <v>243</v>
      </c>
      <c r="C86" s="88" t="s">
        <v>92</v>
      </c>
      <c r="D86" s="88" t="s">
        <v>392</v>
      </c>
      <c r="E86" s="170" t="s">
        <v>710</v>
      </c>
      <c r="F86" s="170" t="s">
        <v>656</v>
      </c>
      <c r="G86" t="s">
        <v>786</v>
      </c>
    </row>
    <row r="87" spans="1:7">
      <c r="A87" s="89" t="str">
        <f ca="1">CELL("address",'Order form'!AP40)</f>
        <v>'[of fre.xlsx]Order form'!$AP$40</v>
      </c>
      <c r="B87" s="89" t="s">
        <v>243</v>
      </c>
      <c r="C87" s="88" t="s">
        <v>95</v>
      </c>
      <c r="D87" s="88" t="s">
        <v>395</v>
      </c>
      <c r="E87" s="170" t="s">
        <v>711</v>
      </c>
      <c r="F87" s="170" t="s">
        <v>657</v>
      </c>
      <c r="G87" t="s">
        <v>787</v>
      </c>
    </row>
    <row r="88" spans="1:7">
      <c r="A88" s="89" t="str">
        <f ca="1">CELL("address",'Order form'!AP41)</f>
        <v>'[of fre.xlsx]Order form'!$AP$41</v>
      </c>
      <c r="B88" s="89" t="s">
        <v>243</v>
      </c>
      <c r="C88" s="88" t="s">
        <v>98</v>
      </c>
      <c r="D88" s="88" t="s">
        <v>398</v>
      </c>
      <c r="E88" s="170" t="s">
        <v>713</v>
      </c>
      <c r="F88" s="88" t="s">
        <v>602</v>
      </c>
      <c r="G88" t="s">
        <v>788</v>
      </c>
    </row>
    <row r="89" spans="1:7">
      <c r="A89" s="89" t="str">
        <f ca="1">CELL("address",'Order form'!AP42)</f>
        <v>'[of fre.xlsx]Order form'!$AP$42</v>
      </c>
      <c r="B89" s="89" t="s">
        <v>243</v>
      </c>
      <c r="C89" s="88" t="s">
        <v>101</v>
      </c>
      <c r="D89" s="88" t="s">
        <v>401</v>
      </c>
      <c r="E89" s="88" t="s">
        <v>402</v>
      </c>
      <c r="F89" s="88" t="s">
        <v>603</v>
      </c>
      <c r="G89" t="s">
        <v>789</v>
      </c>
    </row>
    <row r="90" spans="1:7">
      <c r="A90" s="89" t="str">
        <f ca="1">CELL("address",'Order form'!AP43)</f>
        <v>'[of fre.xlsx]Order form'!$AP$43</v>
      </c>
      <c r="B90" s="89" t="s">
        <v>243</v>
      </c>
      <c r="C90" s="88" t="s">
        <v>104</v>
      </c>
      <c r="D90" s="151" t="s">
        <v>677</v>
      </c>
      <c r="E90" s="88" t="s">
        <v>405</v>
      </c>
      <c r="F90" s="88" t="s">
        <v>604</v>
      </c>
      <c r="G90" t="s">
        <v>790</v>
      </c>
    </row>
    <row r="91" spans="1:7">
      <c r="A91" s="89" t="str">
        <f ca="1">CELL("address",'Order form'!AQ38)</f>
        <v>'[of fre.xlsx]Order form'!$AQ$38</v>
      </c>
      <c r="B91" s="89" t="s">
        <v>243</v>
      </c>
      <c r="C91" s="88" t="s">
        <v>90</v>
      </c>
      <c r="D91" s="151" t="s">
        <v>682</v>
      </c>
      <c r="E91" s="88" t="s">
        <v>414</v>
      </c>
      <c r="F91" s="88" t="s">
        <v>605</v>
      </c>
      <c r="G91" t="s">
        <v>791</v>
      </c>
    </row>
    <row r="92" spans="1:7">
      <c r="A92" s="89" t="str">
        <f ca="1">CELL("address",'Order form'!AQ39)</f>
        <v>'[of fre.xlsx]Order form'!$AQ$39</v>
      </c>
      <c r="B92" s="89" t="s">
        <v>243</v>
      </c>
      <c r="C92" s="88" t="s">
        <v>93</v>
      </c>
      <c r="D92" s="151" t="s">
        <v>683</v>
      </c>
      <c r="E92" s="170" t="s">
        <v>712</v>
      </c>
      <c r="F92" s="88" t="s">
        <v>606</v>
      </c>
      <c r="G92" t="s">
        <v>792</v>
      </c>
    </row>
    <row r="93" spans="1:7">
      <c r="A93" s="89" t="str">
        <f ca="1">CELL("address",'Order form'!AQ40)</f>
        <v>'[of fre.xlsx]Order form'!$AQ$40</v>
      </c>
      <c r="B93" s="89" t="s">
        <v>243</v>
      </c>
      <c r="C93" s="88" t="s">
        <v>96</v>
      </c>
      <c r="D93" s="151" t="s">
        <v>684</v>
      </c>
      <c r="E93" s="88" t="s">
        <v>420</v>
      </c>
      <c r="F93" s="88" t="s">
        <v>607</v>
      </c>
      <c r="G93" t="s">
        <v>793</v>
      </c>
    </row>
    <row r="94" spans="1:7">
      <c r="A94" s="89" t="str">
        <f ca="1">CELL("address",'Order form'!AQ41)</f>
        <v>'[of fre.xlsx]Order form'!$AQ$41</v>
      </c>
      <c r="B94" s="89" t="s">
        <v>243</v>
      </c>
      <c r="C94" s="88" t="s">
        <v>106</v>
      </c>
      <c r="D94" s="151" t="s">
        <v>685</v>
      </c>
      <c r="E94" s="88" t="s">
        <v>423</v>
      </c>
      <c r="F94" s="88" t="s">
        <v>608</v>
      </c>
      <c r="G94" t="s">
        <v>794</v>
      </c>
    </row>
    <row r="95" spans="1:7">
      <c r="A95" s="89" t="str">
        <f ca="1">CELL("address",'Order form'!AQ42)</f>
        <v>'[of fre.xlsx]Order form'!$AQ$42</v>
      </c>
      <c r="B95" s="89" t="s">
        <v>243</v>
      </c>
      <c r="C95" s="88" t="s">
        <v>107</v>
      </c>
      <c r="D95" s="151" t="s">
        <v>686</v>
      </c>
      <c r="E95" s="88" t="s">
        <v>426</v>
      </c>
      <c r="F95" s="88" t="s">
        <v>609</v>
      </c>
      <c r="G95" t="s">
        <v>795</v>
      </c>
    </row>
    <row r="96" spans="1:7">
      <c r="A96" s="89" t="str">
        <f ca="1">CELL("address",'Order form'!AQ43)</f>
        <v>'[of fre.xlsx]Order form'!$AQ$43</v>
      </c>
      <c r="B96" s="89" t="s">
        <v>243</v>
      </c>
      <c r="C96" s="88" t="s">
        <v>99</v>
      </c>
      <c r="D96" s="88" t="s">
        <v>428</v>
      </c>
      <c r="E96" s="88" t="s">
        <v>429</v>
      </c>
      <c r="F96" s="88" t="s">
        <v>610</v>
      </c>
      <c r="G96" t="s">
        <v>796</v>
      </c>
    </row>
    <row r="97" spans="1:7">
      <c r="A97" s="89" t="str">
        <f ca="1">CELL("address",'Order form'!AQ44)</f>
        <v>'[of fre.xlsx]Order form'!$AQ$44</v>
      </c>
      <c r="B97" s="89" t="s">
        <v>243</v>
      </c>
      <c r="C97" s="88" t="s">
        <v>102</v>
      </c>
      <c r="D97" s="88" t="s">
        <v>431</v>
      </c>
      <c r="E97" s="88" t="s">
        <v>432</v>
      </c>
      <c r="F97" s="88" t="s">
        <v>611</v>
      </c>
      <c r="G97" t="s">
        <v>797</v>
      </c>
    </row>
    <row r="98" spans="1:7">
      <c r="A98" s="89" t="str">
        <f ca="1">CELL("address",'Order form'!AQ45)</f>
        <v>'[of fre.xlsx]Order form'!$AQ$45</v>
      </c>
      <c r="B98" s="89" t="s">
        <v>243</v>
      </c>
      <c r="C98" s="88" t="s">
        <v>105</v>
      </c>
      <c r="D98" s="88" t="s">
        <v>434</v>
      </c>
      <c r="E98" s="88" t="s">
        <v>435</v>
      </c>
      <c r="F98" s="88" t="s">
        <v>612</v>
      </c>
      <c r="G98" t="s">
        <v>798</v>
      </c>
    </row>
    <row r="99" spans="1:7">
      <c r="A99" s="89" t="str">
        <f ca="1">CELL("address",'Order form'!AQ46)</f>
        <v>'[of fre.xlsx]Order form'!$AQ$46</v>
      </c>
      <c r="B99" s="89" t="s">
        <v>243</v>
      </c>
      <c r="C99" s="151" t="s">
        <v>118</v>
      </c>
      <c r="D99" s="151" t="s">
        <v>679</v>
      </c>
      <c r="E99" s="170" t="s">
        <v>680</v>
      </c>
      <c r="F99" s="170" t="s">
        <v>681</v>
      </c>
      <c r="G99" t="s">
        <v>799</v>
      </c>
    </row>
    <row r="100" spans="1:7">
      <c r="A100" s="89" t="str">
        <f ca="1">CELL("address",'Order form'!Q38)</f>
        <v>'[of fre.xlsx]Order form'!$Q$38</v>
      </c>
      <c r="B100" s="89" t="s">
        <v>437</v>
      </c>
      <c r="C100" s="88" t="s">
        <v>88</v>
      </c>
      <c r="D100" s="88" t="s">
        <v>373</v>
      </c>
      <c r="E100" s="88" t="s">
        <v>374</v>
      </c>
      <c r="F100" s="88" t="s">
        <v>600</v>
      </c>
      <c r="G100" t="s">
        <v>781</v>
      </c>
    </row>
    <row r="101" spans="1:7">
      <c r="A101" s="89" t="str">
        <f ca="1">CELL("address",'Order form'!Q38)</f>
        <v>'[of fre.xlsx]Order form'!$Q$38</v>
      </c>
      <c r="B101" s="89" t="s">
        <v>437</v>
      </c>
      <c r="C101" s="88" t="s">
        <v>91</v>
      </c>
      <c r="D101" s="142" t="s">
        <v>652</v>
      </c>
      <c r="E101" s="170" t="s">
        <v>651</v>
      </c>
      <c r="F101" s="170" t="s">
        <v>650</v>
      </c>
      <c r="G101" t="s">
        <v>782</v>
      </c>
    </row>
    <row r="102" spans="1:7">
      <c r="A102" s="89" t="str">
        <f ca="1">CELL("address",'Order form'!Q38)</f>
        <v>'[of fre.xlsx]Order form'!$Q$38</v>
      </c>
      <c r="B102" s="89" t="s">
        <v>437</v>
      </c>
      <c r="C102" s="88" t="s">
        <v>94</v>
      </c>
      <c r="D102" s="88" t="s">
        <v>379</v>
      </c>
      <c r="E102" s="170" t="s">
        <v>402</v>
      </c>
      <c r="F102" s="170" t="s">
        <v>654</v>
      </c>
      <c r="G102" t="s">
        <v>783</v>
      </c>
    </row>
    <row r="103" spans="1:7">
      <c r="A103" s="89" t="str">
        <f ca="1">CELL("address",'Order form'!Q38)</f>
        <v>'[of fre.xlsx]Order form'!$Q$38</v>
      </c>
      <c r="B103" s="89" t="s">
        <v>437</v>
      </c>
      <c r="C103" s="88" t="s">
        <v>97</v>
      </c>
      <c r="D103" s="88" t="s">
        <v>382</v>
      </c>
      <c r="E103" s="170" t="s">
        <v>653</v>
      </c>
      <c r="F103" s="88" t="s">
        <v>601</v>
      </c>
      <c r="G103" t="s">
        <v>601</v>
      </c>
    </row>
    <row r="104" spans="1:7">
      <c r="A104" s="89" t="str">
        <f ca="1">CELL("address",'Order form'!Q38)</f>
        <v>'[of fre.xlsx]Order form'!$Q$38</v>
      </c>
      <c r="B104" s="89" t="s">
        <v>437</v>
      </c>
      <c r="C104" s="88" t="s">
        <v>100</v>
      </c>
      <c r="D104" s="88" t="s">
        <v>100</v>
      </c>
      <c r="E104" s="88" t="s">
        <v>100</v>
      </c>
      <c r="F104" s="88" t="s">
        <v>100</v>
      </c>
      <c r="G104" t="s">
        <v>100</v>
      </c>
    </row>
    <row r="105" spans="1:7">
      <c r="A105" s="89" t="str">
        <f ca="1">CELL("address",'Order form'!Q38)</f>
        <v>'[of fre.xlsx]Order form'!$Q$38</v>
      </c>
      <c r="B105" s="89" t="s">
        <v>437</v>
      </c>
      <c r="C105" s="151" t="s">
        <v>687</v>
      </c>
      <c r="D105" s="151" t="s">
        <v>688</v>
      </c>
      <c r="E105" s="170" t="s">
        <v>689</v>
      </c>
      <c r="F105" s="170" t="s">
        <v>690</v>
      </c>
      <c r="G105" t="s">
        <v>784</v>
      </c>
    </row>
    <row r="106" spans="1:7">
      <c r="A106" s="89" t="str">
        <f ca="1">CELL("address",'Order form'!Q38)</f>
        <v>'[of fre.xlsx]Order form'!$Q$38</v>
      </c>
      <c r="B106" s="89" t="s">
        <v>437</v>
      </c>
      <c r="C106" s="88" t="s">
        <v>89</v>
      </c>
      <c r="D106" s="88" t="s">
        <v>389</v>
      </c>
      <c r="E106" s="88" t="s">
        <v>390</v>
      </c>
      <c r="F106" s="170" t="s">
        <v>655</v>
      </c>
      <c r="G106" t="s">
        <v>785</v>
      </c>
    </row>
    <row r="107" spans="1:7">
      <c r="A107" s="89" t="str">
        <f ca="1">CELL("address",'Order form'!Q38)</f>
        <v>'[of fre.xlsx]Order form'!$Q$38</v>
      </c>
      <c r="B107" s="89" t="s">
        <v>437</v>
      </c>
      <c r="C107" s="88" t="s">
        <v>92</v>
      </c>
      <c r="D107" s="88" t="s">
        <v>392</v>
      </c>
      <c r="E107" s="170" t="s">
        <v>710</v>
      </c>
      <c r="F107" s="170" t="s">
        <v>656</v>
      </c>
      <c r="G107" t="s">
        <v>786</v>
      </c>
    </row>
    <row r="108" spans="1:7">
      <c r="A108" s="89" t="str">
        <f ca="1">CELL("address",'Order form'!Q38)</f>
        <v>'[of fre.xlsx]Order form'!$Q$38</v>
      </c>
      <c r="B108" s="89" t="s">
        <v>437</v>
      </c>
      <c r="C108" s="88" t="s">
        <v>95</v>
      </c>
      <c r="D108" s="88" t="s">
        <v>395</v>
      </c>
      <c r="E108" s="170" t="s">
        <v>711</v>
      </c>
      <c r="F108" s="170" t="s">
        <v>657</v>
      </c>
      <c r="G108" t="s">
        <v>787</v>
      </c>
    </row>
    <row r="109" spans="1:7">
      <c r="A109" s="89" t="str">
        <f ca="1">CELL("address",'Order form'!Q38)</f>
        <v>'[of fre.xlsx]Order form'!$Q$38</v>
      </c>
      <c r="B109" s="89" t="s">
        <v>437</v>
      </c>
      <c r="C109" s="88" t="s">
        <v>98</v>
      </c>
      <c r="D109" s="88" t="s">
        <v>398</v>
      </c>
      <c r="E109" s="170" t="s">
        <v>713</v>
      </c>
      <c r="F109" s="88" t="s">
        <v>602</v>
      </c>
      <c r="G109" t="s">
        <v>788</v>
      </c>
    </row>
    <row r="110" spans="1:7">
      <c r="A110" s="89" t="str">
        <f ca="1">CELL("address",'Order form'!Q38)</f>
        <v>'[of fre.xlsx]Order form'!$Q$38</v>
      </c>
      <c r="B110" s="89" t="s">
        <v>437</v>
      </c>
      <c r="C110" s="88" t="s">
        <v>101</v>
      </c>
      <c r="D110" s="152" t="s">
        <v>705</v>
      </c>
      <c r="E110" s="88" t="s">
        <v>402</v>
      </c>
      <c r="F110" s="88" t="s">
        <v>603</v>
      </c>
      <c r="G110" t="s">
        <v>789</v>
      </c>
    </row>
    <row r="111" spans="1:7">
      <c r="A111" s="89" t="str">
        <f ca="1">CELL("address",'Order form'!Q38)</f>
        <v>'[of fre.xlsx]Order form'!$Q$38</v>
      </c>
      <c r="B111" s="89" t="s">
        <v>437</v>
      </c>
      <c r="C111" s="88" t="s">
        <v>104</v>
      </c>
      <c r="D111" s="151" t="s">
        <v>677</v>
      </c>
      <c r="E111" s="88" t="s">
        <v>405</v>
      </c>
      <c r="F111" s="88" t="s">
        <v>604</v>
      </c>
      <c r="G111" t="s">
        <v>790</v>
      </c>
    </row>
    <row r="112" spans="1:7">
      <c r="A112" s="89" t="str">
        <f ca="1">CELL("address",'Order form'!Q38)</f>
        <v>'[of fre.xlsx]Order form'!$Q$38</v>
      </c>
      <c r="B112" s="89" t="s">
        <v>437</v>
      </c>
      <c r="C112" s="88" t="s">
        <v>90</v>
      </c>
      <c r="D112" s="151" t="s">
        <v>682</v>
      </c>
      <c r="E112" s="88" t="s">
        <v>414</v>
      </c>
      <c r="F112" s="88" t="s">
        <v>605</v>
      </c>
      <c r="G112" t="s">
        <v>791</v>
      </c>
    </row>
    <row r="113" spans="1:7">
      <c r="A113" s="89" t="str">
        <f ca="1">CELL("address",'Order form'!Q38)</f>
        <v>'[of fre.xlsx]Order form'!$Q$38</v>
      </c>
      <c r="B113" s="89" t="s">
        <v>437</v>
      </c>
      <c r="C113" s="88" t="s">
        <v>93</v>
      </c>
      <c r="D113" s="151" t="s">
        <v>683</v>
      </c>
      <c r="E113" s="170" t="s">
        <v>712</v>
      </c>
      <c r="F113" s="88" t="s">
        <v>606</v>
      </c>
      <c r="G113" t="s">
        <v>792</v>
      </c>
    </row>
    <row r="114" spans="1:7">
      <c r="A114" s="89" t="str">
        <f ca="1">CELL("address",'Order form'!Q38)</f>
        <v>'[of fre.xlsx]Order form'!$Q$38</v>
      </c>
      <c r="B114" s="89" t="s">
        <v>437</v>
      </c>
      <c r="C114" s="88" t="s">
        <v>96</v>
      </c>
      <c r="D114" s="151" t="s">
        <v>684</v>
      </c>
      <c r="E114" s="88" t="s">
        <v>420</v>
      </c>
      <c r="F114" s="88" t="s">
        <v>607</v>
      </c>
      <c r="G114" t="s">
        <v>793</v>
      </c>
    </row>
    <row r="115" spans="1:7">
      <c r="A115" s="89" t="str">
        <f ca="1">CELL("address",'Order form'!Q38)</f>
        <v>'[of fre.xlsx]Order form'!$Q$38</v>
      </c>
      <c r="B115" s="89" t="s">
        <v>437</v>
      </c>
      <c r="C115" s="88" t="s">
        <v>106</v>
      </c>
      <c r="D115" s="151" t="s">
        <v>685</v>
      </c>
      <c r="E115" s="88" t="s">
        <v>423</v>
      </c>
      <c r="F115" s="88" t="s">
        <v>608</v>
      </c>
      <c r="G115" t="s">
        <v>794</v>
      </c>
    </row>
    <row r="116" spans="1:7">
      <c r="A116" s="89" t="str">
        <f ca="1">CELL("address",'Order form'!Q38)</f>
        <v>'[of fre.xlsx]Order form'!$Q$38</v>
      </c>
      <c r="B116" s="89" t="s">
        <v>437</v>
      </c>
      <c r="C116" s="88" t="s">
        <v>107</v>
      </c>
      <c r="D116" s="151" t="s">
        <v>686</v>
      </c>
      <c r="E116" s="88" t="s">
        <v>426</v>
      </c>
      <c r="F116" s="88" t="s">
        <v>609</v>
      </c>
      <c r="G116" t="s">
        <v>795</v>
      </c>
    </row>
    <row r="117" spans="1:7">
      <c r="A117" s="89" t="str">
        <f ca="1">CELL("address",'Order form'!Q38)</f>
        <v>'[of fre.xlsx]Order form'!$Q$38</v>
      </c>
      <c r="B117" s="89" t="s">
        <v>437</v>
      </c>
      <c r="C117" s="88" t="s">
        <v>99</v>
      </c>
      <c r="D117" s="88" t="s">
        <v>428</v>
      </c>
      <c r="E117" s="88" t="s">
        <v>429</v>
      </c>
      <c r="F117" s="88" t="s">
        <v>610</v>
      </c>
      <c r="G117" t="s">
        <v>796</v>
      </c>
    </row>
    <row r="118" spans="1:7">
      <c r="A118" s="89" t="str">
        <f ca="1">CELL("address",'Order form'!Q38)</f>
        <v>'[of fre.xlsx]Order form'!$Q$38</v>
      </c>
      <c r="B118" s="89" t="s">
        <v>437</v>
      </c>
      <c r="C118" s="88" t="s">
        <v>102</v>
      </c>
      <c r="D118" s="88" t="s">
        <v>431</v>
      </c>
      <c r="E118" s="88" t="s">
        <v>432</v>
      </c>
      <c r="F118" s="88" t="s">
        <v>611</v>
      </c>
      <c r="G118" t="s">
        <v>797</v>
      </c>
    </row>
    <row r="119" spans="1:7">
      <c r="A119" s="89" t="str">
        <f ca="1">CELL("address",'Order form'!Q38)</f>
        <v>'[of fre.xlsx]Order form'!$Q$38</v>
      </c>
      <c r="B119" s="89" t="s">
        <v>437</v>
      </c>
      <c r="C119" s="88" t="s">
        <v>105</v>
      </c>
      <c r="D119" s="152" t="s">
        <v>706</v>
      </c>
      <c r="E119" s="88" t="s">
        <v>435</v>
      </c>
      <c r="F119" s="88" t="s">
        <v>612</v>
      </c>
      <c r="G119" t="s">
        <v>798</v>
      </c>
    </row>
    <row r="120" spans="1:7">
      <c r="A120" s="89" t="str">
        <f ca="1">CELL("address",'Order form'!Q38)</f>
        <v>'[of fre.xlsx]Order form'!$Q$38</v>
      </c>
      <c r="B120" s="89" t="s">
        <v>437</v>
      </c>
      <c r="C120" s="151" t="s">
        <v>118</v>
      </c>
      <c r="D120" s="151" t="s">
        <v>679</v>
      </c>
      <c r="E120" s="170" t="s">
        <v>680</v>
      </c>
      <c r="F120" s="170" t="s">
        <v>681</v>
      </c>
      <c r="G120" t="s">
        <v>799</v>
      </c>
    </row>
    <row r="121" spans="1:7">
      <c r="A121" s="89" t="str">
        <f ca="1">CELL("address",'Order form'!Q39)</f>
        <v>'[of fre.xlsx]Order form'!$Q$39</v>
      </c>
      <c r="B121" s="89" t="s">
        <v>271</v>
      </c>
      <c r="C121" s="88" t="s">
        <v>152</v>
      </c>
      <c r="D121" s="88" t="s">
        <v>226</v>
      </c>
      <c r="E121" s="88" t="s">
        <v>439</v>
      </c>
      <c r="F121" s="88" t="s">
        <v>613</v>
      </c>
      <c r="G121" t="s">
        <v>833</v>
      </c>
    </row>
    <row r="122" spans="1:7">
      <c r="A122" s="89" t="str">
        <f ca="1">CELL("address",'Order form'!Q39)</f>
        <v>'[of fre.xlsx]Order form'!$Q$39</v>
      </c>
      <c r="B122" s="89" t="s">
        <v>271</v>
      </c>
      <c r="C122" s="88" t="s">
        <v>151</v>
      </c>
      <c r="D122" s="88" t="s">
        <v>227</v>
      </c>
      <c r="E122" s="88" t="s">
        <v>440</v>
      </c>
      <c r="F122" s="88" t="s">
        <v>151</v>
      </c>
      <c r="G122" t="s">
        <v>151</v>
      </c>
    </row>
    <row r="123" spans="1:7">
      <c r="A123" s="89" t="str">
        <f ca="1">CELL("address",'Order form'!Q40)</f>
        <v>'[of fre.xlsx]Order form'!$Q$40</v>
      </c>
      <c r="B123" s="89" t="s">
        <v>271</v>
      </c>
      <c r="C123" s="88" t="s">
        <v>152</v>
      </c>
      <c r="D123" s="88" t="s">
        <v>226</v>
      </c>
      <c r="E123" s="88" t="s">
        <v>439</v>
      </c>
      <c r="F123" s="88" t="s">
        <v>613</v>
      </c>
      <c r="G123" t="s">
        <v>833</v>
      </c>
    </row>
    <row r="124" spans="1:7">
      <c r="A124" s="89" t="str">
        <f ca="1">CELL("address",'Order form'!Q40)</f>
        <v>'[of fre.xlsx]Order form'!$Q$40</v>
      </c>
      <c r="B124" s="89" t="s">
        <v>271</v>
      </c>
      <c r="C124" s="88" t="s">
        <v>151</v>
      </c>
      <c r="D124" s="88" t="s">
        <v>227</v>
      </c>
      <c r="E124" s="88" t="s">
        <v>440</v>
      </c>
      <c r="F124" s="88" t="s">
        <v>151</v>
      </c>
      <c r="G124" t="s">
        <v>151</v>
      </c>
    </row>
    <row r="125" spans="1:7">
      <c r="A125" s="89" t="str">
        <f ca="1">CELL("address",'Order form'!Q41)</f>
        <v>'[of fre.xlsx]Order form'!$Q$41</v>
      </c>
      <c r="B125" s="89" t="s">
        <v>271</v>
      </c>
      <c r="C125" s="88" t="s">
        <v>152</v>
      </c>
      <c r="D125" s="88" t="s">
        <v>226</v>
      </c>
      <c r="E125" s="88" t="s">
        <v>439</v>
      </c>
      <c r="F125" s="88" t="s">
        <v>613</v>
      </c>
      <c r="G125" t="s">
        <v>833</v>
      </c>
    </row>
    <row r="126" spans="1:7">
      <c r="A126" s="89" t="str">
        <f ca="1">CELL("address",'Order form'!Q41)</f>
        <v>'[of fre.xlsx]Order form'!$Q$41</v>
      </c>
      <c r="B126" s="89" t="s">
        <v>271</v>
      </c>
      <c r="C126" s="88" t="s">
        <v>151</v>
      </c>
      <c r="D126" s="88" t="s">
        <v>227</v>
      </c>
      <c r="E126" s="88" t="s">
        <v>440</v>
      </c>
      <c r="F126" s="88" t="s">
        <v>151</v>
      </c>
      <c r="G126" t="s">
        <v>151</v>
      </c>
    </row>
    <row r="127" spans="1:7">
      <c r="A127" s="89" t="str">
        <f ca="1">CELL("address",'Order form'!Q42)</f>
        <v>'[of fre.xlsx]Order form'!$Q$42</v>
      </c>
      <c r="B127" s="89" t="s">
        <v>271</v>
      </c>
      <c r="C127" s="88" t="s">
        <v>113</v>
      </c>
      <c r="D127" s="151" t="s">
        <v>693</v>
      </c>
      <c r="E127" s="88" t="s">
        <v>444</v>
      </c>
      <c r="F127" s="88" t="s">
        <v>614</v>
      </c>
      <c r="G127" t="s">
        <v>800</v>
      </c>
    </row>
    <row r="128" spans="1:7">
      <c r="A128" s="89" t="str">
        <f ca="1">CELL("address",'Order form'!Q42)</f>
        <v>'[of fre.xlsx]Order form'!$Q$42</v>
      </c>
      <c r="B128" s="89" t="s">
        <v>271</v>
      </c>
      <c r="C128" s="88" t="s">
        <v>153</v>
      </c>
      <c r="D128" s="88" t="s">
        <v>229</v>
      </c>
      <c r="E128" s="88" t="s">
        <v>445</v>
      </c>
      <c r="F128" s="88" t="s">
        <v>615</v>
      </c>
      <c r="G128" t="s">
        <v>801</v>
      </c>
    </row>
    <row r="129" spans="1:7">
      <c r="A129" s="87" t="str">
        <f ca="1">CELL("address",'Order form'!Q43)</f>
        <v>'[of fre.xlsx]Order form'!$Q$43</v>
      </c>
      <c r="B129" s="89" t="s">
        <v>271</v>
      </c>
      <c r="C129" s="88" t="s">
        <v>135</v>
      </c>
      <c r="D129" s="88" t="s">
        <v>236</v>
      </c>
      <c r="E129" s="88" t="s">
        <v>447</v>
      </c>
      <c r="F129" s="88" t="s">
        <v>616</v>
      </c>
      <c r="G129" t="s">
        <v>802</v>
      </c>
    </row>
    <row r="130" spans="1:7">
      <c r="A130" s="87" t="str">
        <f ca="1">CELL("address",'Order form'!Q43)</f>
        <v>'[of fre.xlsx]Order form'!$Q$43</v>
      </c>
      <c r="B130" s="89" t="s">
        <v>271</v>
      </c>
      <c r="C130" s="88" t="s">
        <v>154</v>
      </c>
      <c r="D130" s="88" t="s">
        <v>230</v>
      </c>
      <c r="E130" s="88" t="s">
        <v>448</v>
      </c>
      <c r="F130" s="88" t="s">
        <v>617</v>
      </c>
      <c r="G130" t="s">
        <v>803</v>
      </c>
    </row>
    <row r="131" spans="1:7">
      <c r="A131" s="87" t="str">
        <f ca="1">CELL("address",'Order form'!Q44)</f>
        <v>'[of fre.xlsx]Order form'!$Q$44</v>
      </c>
      <c r="B131" s="89" t="s">
        <v>271</v>
      </c>
      <c r="C131" s="88" t="s">
        <v>143</v>
      </c>
      <c r="D131" s="88" t="s">
        <v>231</v>
      </c>
      <c r="E131" s="88" t="s">
        <v>450</v>
      </c>
      <c r="F131" s="88" t="s">
        <v>618</v>
      </c>
      <c r="G131" t="s">
        <v>804</v>
      </c>
    </row>
    <row r="132" spans="1:7">
      <c r="A132" s="87" t="str">
        <f ca="1">CELL("address",'Order form'!Q44)</f>
        <v>'[of fre.xlsx]Order form'!$Q$44</v>
      </c>
      <c r="B132" s="89" t="s">
        <v>271</v>
      </c>
      <c r="C132" s="88" t="s">
        <v>72</v>
      </c>
      <c r="D132" s="88" t="s">
        <v>232</v>
      </c>
      <c r="E132" s="88" t="s">
        <v>451</v>
      </c>
      <c r="F132" s="88" t="s">
        <v>619</v>
      </c>
      <c r="G132" t="s">
        <v>805</v>
      </c>
    </row>
    <row r="133" spans="1:7">
      <c r="A133" s="87" t="str">
        <f ca="1">CELL("address",'Order form'!Q46)</f>
        <v>'[of fre.xlsx]Order form'!$Q$46</v>
      </c>
      <c r="B133" s="89" t="s">
        <v>271</v>
      </c>
      <c r="C133" s="88" t="s">
        <v>125</v>
      </c>
      <c r="D133" s="88" t="s">
        <v>233</v>
      </c>
      <c r="E133" s="88" t="s">
        <v>453</v>
      </c>
      <c r="F133" s="88" t="s">
        <v>620</v>
      </c>
      <c r="G133" t="s">
        <v>125</v>
      </c>
    </row>
    <row r="134" spans="1:7">
      <c r="A134" s="87" t="str">
        <f ca="1">CELL("address",'Order form'!Q46)</f>
        <v>'[of fre.xlsx]Order form'!$Q$46</v>
      </c>
      <c r="B134" s="89" t="s">
        <v>271</v>
      </c>
      <c r="C134" s="88" t="s">
        <v>136</v>
      </c>
      <c r="D134" s="88" t="s">
        <v>234</v>
      </c>
      <c r="E134" s="88" t="s">
        <v>454</v>
      </c>
      <c r="F134" s="88" t="s">
        <v>621</v>
      </c>
      <c r="G134" t="s">
        <v>806</v>
      </c>
    </row>
    <row r="135" spans="1:7">
      <c r="A135" s="87" t="str">
        <f ca="1">CELL("address",'Order form'!Q46)</f>
        <v>'[of fre.xlsx]Order form'!$Q$46</v>
      </c>
      <c r="B135" s="89" t="s">
        <v>271</v>
      </c>
      <c r="C135" s="88" t="s">
        <v>225</v>
      </c>
      <c r="D135" s="88" t="s">
        <v>235</v>
      </c>
      <c r="E135" s="170" t="s">
        <v>536</v>
      </c>
      <c r="F135" s="170" t="s">
        <v>622</v>
      </c>
      <c r="G135" t="s">
        <v>807</v>
      </c>
    </row>
    <row r="136" spans="1:7">
      <c r="A136" s="87" t="str">
        <f ca="1">CELL("address",'Order form'!B48)</f>
        <v>'[of fre.xlsx]Order form'!$B$48</v>
      </c>
      <c r="B136" s="89" t="s">
        <v>243</v>
      </c>
      <c r="C136" s="88" t="s">
        <v>46</v>
      </c>
      <c r="D136" s="88" t="s">
        <v>197</v>
      </c>
      <c r="E136" s="90" t="s">
        <v>495</v>
      </c>
      <c r="F136" s="90" t="s">
        <v>623</v>
      </c>
      <c r="G136" t="s">
        <v>808</v>
      </c>
    </row>
    <row r="137" spans="1:7">
      <c r="A137" s="87" t="str">
        <f ca="1">CELL("address",'Order form'!B49)</f>
        <v>'[of fre.xlsx]Order form'!$B$49</v>
      </c>
      <c r="B137" s="89" t="s">
        <v>243</v>
      </c>
      <c r="C137" s="88" t="s">
        <v>109</v>
      </c>
      <c r="D137" s="88" t="s">
        <v>109</v>
      </c>
      <c r="E137" s="90" t="s">
        <v>527</v>
      </c>
      <c r="F137" s="90" t="s">
        <v>660</v>
      </c>
      <c r="G137" t="s">
        <v>809</v>
      </c>
    </row>
    <row r="138" spans="1:7">
      <c r="A138" s="87" t="str">
        <f ca="1">CELL("address",'Order form'!B53)</f>
        <v>'[of fre.xlsx]Order form'!$B$53</v>
      </c>
      <c r="B138" s="89" t="s">
        <v>243</v>
      </c>
      <c r="C138" s="88" t="s">
        <v>73</v>
      </c>
      <c r="D138" s="88" t="s">
        <v>73</v>
      </c>
      <c r="E138" s="90" t="s">
        <v>496</v>
      </c>
      <c r="F138" s="90" t="s">
        <v>624</v>
      </c>
      <c r="G138" t="s">
        <v>810</v>
      </c>
    </row>
    <row r="139" spans="1:7">
      <c r="A139" s="87" t="str">
        <f ca="1">CELL("address",'Order form'!B54)</f>
        <v>'[of fre.xlsx]Order form'!$B$54</v>
      </c>
      <c r="B139" s="89" t="s">
        <v>243</v>
      </c>
      <c r="C139" s="88" t="s">
        <v>16</v>
      </c>
      <c r="D139" s="88" t="s">
        <v>16</v>
      </c>
      <c r="E139" s="90" t="s">
        <v>497</v>
      </c>
      <c r="F139" s="90" t="s">
        <v>625</v>
      </c>
      <c r="G139" t="s">
        <v>811</v>
      </c>
    </row>
    <row r="140" spans="1:7">
      <c r="A140" s="87" t="str">
        <f ca="1">CELL("address",'Order form'!B55)</f>
        <v>'[of fre.xlsx]Order form'!$B$55</v>
      </c>
      <c r="B140" s="89" t="s">
        <v>243</v>
      </c>
      <c r="C140" s="88" t="s">
        <v>35</v>
      </c>
      <c r="D140" s="88" t="s">
        <v>198</v>
      </c>
      <c r="E140" s="90" t="s">
        <v>498</v>
      </c>
      <c r="F140" s="90" t="s">
        <v>626</v>
      </c>
      <c r="G140" t="s">
        <v>812</v>
      </c>
    </row>
    <row r="141" spans="1:7">
      <c r="A141" s="87" t="str">
        <f ca="1">CELL("address",'Order form'!B58)</f>
        <v>'[of fre.xlsx]Order form'!$B$58</v>
      </c>
      <c r="B141" s="89" t="s">
        <v>243</v>
      </c>
      <c r="C141" s="88" t="s">
        <v>127</v>
      </c>
      <c r="D141" s="88" t="s">
        <v>199</v>
      </c>
      <c r="E141" s="90" t="s">
        <v>499</v>
      </c>
      <c r="F141" s="90" t="s">
        <v>661</v>
      </c>
      <c r="G141" t="s">
        <v>813</v>
      </c>
    </row>
    <row r="142" spans="1:7">
      <c r="A142" s="87" t="str">
        <f ca="1">CELL("address",'Order form'!B59)</f>
        <v>'[of fre.xlsx]Order form'!$B$59</v>
      </c>
      <c r="B142" s="89" t="s">
        <v>243</v>
      </c>
      <c r="C142" s="88" t="s">
        <v>119</v>
      </c>
      <c r="D142" s="88" t="s">
        <v>119</v>
      </c>
      <c r="E142" s="90" t="s">
        <v>500</v>
      </c>
      <c r="F142" s="90" t="s">
        <v>627</v>
      </c>
      <c r="G142" t="s">
        <v>814</v>
      </c>
    </row>
    <row r="143" spans="1:7">
      <c r="A143" s="87" t="str">
        <f ca="1">CELL("address",'Order form'!B60)</f>
        <v>'[of fre.xlsx]Order form'!$B$60</v>
      </c>
      <c r="B143" s="89" t="s">
        <v>243</v>
      </c>
      <c r="C143" s="88" t="s">
        <v>115</v>
      </c>
      <c r="D143" s="88" t="s">
        <v>200</v>
      </c>
      <c r="E143" s="90" t="s">
        <v>501</v>
      </c>
      <c r="F143" s="90" t="s">
        <v>662</v>
      </c>
      <c r="G143" t="s">
        <v>815</v>
      </c>
    </row>
    <row r="144" spans="1:7">
      <c r="A144" s="87" t="str">
        <f ca="1">CELL("address",'Order form'!B61)</f>
        <v>'[of fre.xlsx]Order form'!$B$61</v>
      </c>
      <c r="B144" s="89" t="s">
        <v>243</v>
      </c>
      <c r="C144" s="88" t="s">
        <v>120</v>
      </c>
      <c r="D144" s="88" t="s">
        <v>202</v>
      </c>
      <c r="E144" s="90" t="s">
        <v>514</v>
      </c>
      <c r="F144" s="90" t="s">
        <v>663</v>
      </c>
      <c r="G144" t="s">
        <v>816</v>
      </c>
    </row>
    <row r="145" spans="1:7">
      <c r="A145" s="87" t="str">
        <f ca="1">CELL("address",'Order form'!B63)</f>
        <v>'[of fre.xlsx]Order form'!$B$63</v>
      </c>
      <c r="B145" s="89" t="s">
        <v>243</v>
      </c>
      <c r="C145" s="88" t="s">
        <v>138</v>
      </c>
      <c r="D145" s="88" t="s">
        <v>201</v>
      </c>
      <c r="E145" s="90" t="s">
        <v>513</v>
      </c>
      <c r="F145" s="90" t="s">
        <v>628</v>
      </c>
      <c r="G145" t="s">
        <v>817</v>
      </c>
    </row>
    <row r="146" spans="1:7">
      <c r="A146" s="87" t="str">
        <f ca="1">CELL("address",'Order form'!B64)</f>
        <v>'[of fre.xlsx]Order form'!$B$64</v>
      </c>
      <c r="B146" s="89" t="s">
        <v>243</v>
      </c>
      <c r="C146" s="88" t="s">
        <v>141</v>
      </c>
      <c r="D146" s="88" t="s">
        <v>203</v>
      </c>
      <c r="E146" s="90" t="s">
        <v>502</v>
      </c>
      <c r="F146" s="90" t="s">
        <v>629</v>
      </c>
      <c r="G146" t="s">
        <v>818</v>
      </c>
    </row>
    <row r="147" spans="1:7">
      <c r="A147" s="87" t="str">
        <f ca="1">CELL("address",'Order form'!B62)</f>
        <v>'[of fre.xlsx]Order form'!$B$62</v>
      </c>
      <c r="B147" s="89" t="s">
        <v>243</v>
      </c>
      <c r="C147" s="88" t="s">
        <v>117</v>
      </c>
      <c r="D147" s="88" t="s">
        <v>204</v>
      </c>
      <c r="E147" s="90" t="s">
        <v>503</v>
      </c>
      <c r="F147" s="90" t="s">
        <v>630</v>
      </c>
      <c r="G147" t="s">
        <v>819</v>
      </c>
    </row>
    <row r="148" spans="1:7">
      <c r="A148" s="87" t="str">
        <f ca="1">CELL("address",'Order form'!B65)</f>
        <v>'[of fre.xlsx]Order form'!$B$65</v>
      </c>
      <c r="B148" s="89" t="s">
        <v>243</v>
      </c>
      <c r="C148" s="141" t="s">
        <v>551</v>
      </c>
      <c r="D148" s="141" t="s">
        <v>552</v>
      </c>
      <c r="E148" t="s">
        <v>553</v>
      </c>
      <c r="F148" t="s">
        <v>664</v>
      </c>
      <c r="G148" t="s">
        <v>820</v>
      </c>
    </row>
    <row r="149" spans="1:7">
      <c r="A149" s="87" t="str">
        <f ca="1">CELL("address",'Order form'!Q64)</f>
        <v>'[of fre.xlsx]Order form'!$Q$64</v>
      </c>
      <c r="B149" s="89" t="s">
        <v>243</v>
      </c>
      <c r="C149" s="88" t="s">
        <v>139</v>
      </c>
      <c r="D149" s="88" t="s">
        <v>205</v>
      </c>
      <c r="E149" s="90" t="s">
        <v>504</v>
      </c>
      <c r="F149" s="90" t="s">
        <v>861</v>
      </c>
      <c r="G149" t="s">
        <v>821</v>
      </c>
    </row>
    <row r="150" spans="1:7">
      <c r="A150" s="87" t="str">
        <f ca="1">CELL("address",'Order form'!AB64)</f>
        <v>'[of fre.xlsx]Order form'!$AB$64</v>
      </c>
      <c r="B150" s="89" t="s">
        <v>243</v>
      </c>
      <c r="C150" s="88" t="s">
        <v>140</v>
      </c>
      <c r="D150" s="88" t="s">
        <v>206</v>
      </c>
      <c r="E150" s="90" t="s">
        <v>505</v>
      </c>
      <c r="F150" s="90" t="s">
        <v>862</v>
      </c>
      <c r="G150" t="s">
        <v>863</v>
      </c>
    </row>
    <row r="151" spans="1:7">
      <c r="A151" s="87" t="str">
        <f ca="1">CELL("address",'Order form'!Q59)</f>
        <v>'[of fre.xlsx]Order form'!$Q$59</v>
      </c>
      <c r="B151" s="89" t="s">
        <v>271</v>
      </c>
      <c r="C151" s="88" t="s">
        <v>152</v>
      </c>
      <c r="D151" s="88" t="s">
        <v>226</v>
      </c>
      <c r="E151" s="88" t="s">
        <v>439</v>
      </c>
      <c r="F151" s="88" t="s">
        <v>613</v>
      </c>
      <c r="G151" t="s">
        <v>833</v>
      </c>
    </row>
    <row r="152" spans="1:7">
      <c r="A152" s="87" t="str">
        <f ca="1">CELL("address",'Order form'!Q59)</f>
        <v>'[of fre.xlsx]Order form'!$Q$59</v>
      </c>
      <c r="B152" s="89" t="s">
        <v>271</v>
      </c>
      <c r="C152" s="88" t="s">
        <v>151</v>
      </c>
      <c r="D152" s="88" t="s">
        <v>227</v>
      </c>
      <c r="E152" s="88" t="s">
        <v>440</v>
      </c>
      <c r="F152" s="88" t="s">
        <v>151</v>
      </c>
      <c r="G152" t="s">
        <v>151</v>
      </c>
    </row>
    <row r="153" spans="1:7">
      <c r="A153" s="87" t="str">
        <f ca="1">CELL("address",'Order form'!Q60)</f>
        <v>'[of fre.xlsx]Order form'!$Q$60</v>
      </c>
      <c r="B153" s="89" t="s">
        <v>271</v>
      </c>
      <c r="C153" s="88" t="s">
        <v>152</v>
      </c>
      <c r="D153" s="88" t="s">
        <v>226</v>
      </c>
      <c r="E153" s="88" t="s">
        <v>439</v>
      </c>
      <c r="F153" s="88" t="s">
        <v>613</v>
      </c>
      <c r="G153" t="s">
        <v>833</v>
      </c>
    </row>
    <row r="154" spans="1:7">
      <c r="A154" s="87" t="str">
        <f ca="1">CELL("address",'Order form'!Q60)</f>
        <v>'[of fre.xlsx]Order form'!$Q$60</v>
      </c>
      <c r="B154" s="89" t="s">
        <v>271</v>
      </c>
      <c r="C154" s="88" t="s">
        <v>151</v>
      </c>
      <c r="D154" s="88" t="s">
        <v>227</v>
      </c>
      <c r="E154" s="88" t="s">
        <v>440</v>
      </c>
      <c r="F154" s="88" t="s">
        <v>151</v>
      </c>
      <c r="G154" t="s">
        <v>151</v>
      </c>
    </row>
    <row r="155" spans="1:7">
      <c r="A155" s="87" t="str">
        <f ca="1">CELL("address",'Order form'!Q61)</f>
        <v>'[of fre.xlsx]Order form'!$Q$61</v>
      </c>
      <c r="B155" s="89" t="s">
        <v>271</v>
      </c>
      <c r="C155" s="88" t="s">
        <v>152</v>
      </c>
      <c r="D155" s="88" t="s">
        <v>226</v>
      </c>
      <c r="E155" s="88" t="s">
        <v>439</v>
      </c>
      <c r="F155" s="88" t="s">
        <v>613</v>
      </c>
      <c r="G155" t="s">
        <v>833</v>
      </c>
    </row>
    <row r="156" spans="1:7">
      <c r="A156" s="87" t="str">
        <f ca="1">CELL("address",'Order form'!Q61)</f>
        <v>'[of fre.xlsx]Order form'!$Q$61</v>
      </c>
      <c r="B156" s="89" t="s">
        <v>271</v>
      </c>
      <c r="C156" s="88" t="s">
        <v>151</v>
      </c>
      <c r="D156" s="88" t="s">
        <v>227</v>
      </c>
      <c r="E156" s="88" t="s">
        <v>440</v>
      </c>
      <c r="F156" s="88" t="s">
        <v>151</v>
      </c>
      <c r="G156" t="s">
        <v>151</v>
      </c>
    </row>
    <row r="157" spans="1:7">
      <c r="A157" s="87" t="str">
        <f ca="1">CELL("address",'Order form'!Q63)</f>
        <v>'[of fre.xlsx]Order form'!$Q$63</v>
      </c>
      <c r="B157" s="89" t="s">
        <v>271</v>
      </c>
      <c r="C157" s="88" t="s">
        <v>152</v>
      </c>
      <c r="D157" s="88" t="s">
        <v>226</v>
      </c>
      <c r="E157" s="88" t="s">
        <v>439</v>
      </c>
      <c r="F157" s="88" t="s">
        <v>613</v>
      </c>
      <c r="G157" t="s">
        <v>833</v>
      </c>
    </row>
    <row r="158" spans="1:7">
      <c r="A158" s="87" t="str">
        <f ca="1">CELL("address",'Order form'!Q63)</f>
        <v>'[of fre.xlsx]Order form'!$Q$63</v>
      </c>
      <c r="B158" s="89" t="s">
        <v>271</v>
      </c>
      <c r="C158" s="174" t="s">
        <v>151</v>
      </c>
      <c r="D158" s="88" t="s">
        <v>227</v>
      </c>
      <c r="E158" s="88" t="s">
        <v>440</v>
      </c>
      <c r="F158" s="88" t="s">
        <v>151</v>
      </c>
      <c r="G158" t="s">
        <v>151</v>
      </c>
    </row>
    <row r="159" spans="1:7">
      <c r="A159" s="87" t="str">
        <f ca="1">CELL("address",'Order form'!Q65)</f>
        <v>'[of fre.xlsx]Order form'!$Q$65</v>
      </c>
      <c r="B159" s="89" t="s">
        <v>271</v>
      </c>
      <c r="C159" s="88" t="s">
        <v>152</v>
      </c>
      <c r="D159" s="88" t="s">
        <v>226</v>
      </c>
      <c r="E159" s="88" t="s">
        <v>439</v>
      </c>
      <c r="F159" s="88" t="s">
        <v>613</v>
      </c>
      <c r="G159" t="s">
        <v>833</v>
      </c>
    </row>
    <row r="160" spans="1:7">
      <c r="A160" s="87" t="str">
        <f ca="1">CELL("address",'Order form'!Q65)</f>
        <v>'[of fre.xlsx]Order form'!$Q$65</v>
      </c>
      <c r="B160" s="89" t="s">
        <v>271</v>
      </c>
      <c r="C160" s="88" t="s">
        <v>151</v>
      </c>
      <c r="D160" s="88" t="s">
        <v>227</v>
      </c>
      <c r="E160" s="88" t="s">
        <v>440</v>
      </c>
      <c r="F160" s="88" t="s">
        <v>151</v>
      </c>
      <c r="G160" t="s">
        <v>151</v>
      </c>
    </row>
    <row r="161" spans="1:7">
      <c r="A161" s="87" t="str">
        <f ca="1">CELL("address",'Order form'!B67)</f>
        <v>'[of fre.xlsx]Order form'!$B$67</v>
      </c>
      <c r="B161" s="89" t="s">
        <v>243</v>
      </c>
      <c r="C161" s="88" t="s">
        <v>12</v>
      </c>
      <c r="D161" s="88" t="s">
        <v>207</v>
      </c>
      <c r="E161" s="90" t="s">
        <v>506</v>
      </c>
      <c r="F161" s="90" t="s">
        <v>631</v>
      </c>
      <c r="G161" t="s">
        <v>822</v>
      </c>
    </row>
    <row r="162" spans="1:7">
      <c r="A162" s="87" t="str">
        <f ca="1">CELL("address",'Order form'!B68)</f>
        <v>'[of fre.xlsx]Order form'!$B$68</v>
      </c>
      <c r="B162" s="89" t="s">
        <v>243</v>
      </c>
      <c r="C162" s="88" t="s">
        <v>15</v>
      </c>
      <c r="D162" s="88" t="s">
        <v>208</v>
      </c>
      <c r="E162" s="90" t="s">
        <v>507</v>
      </c>
      <c r="F162" s="90" t="s">
        <v>665</v>
      </c>
      <c r="G162" t="s">
        <v>823</v>
      </c>
    </row>
    <row r="163" spans="1:7">
      <c r="A163" s="87" t="str">
        <f ca="1">CELL("address",'Order form'!Q68)</f>
        <v>'[of fre.xlsx]Order form'!$Q$68</v>
      </c>
      <c r="B163" s="89" t="s">
        <v>271</v>
      </c>
      <c r="C163" s="151" t="s">
        <v>694</v>
      </c>
      <c r="D163" s="88" t="s">
        <v>209</v>
      </c>
      <c r="E163" s="90" t="s">
        <v>533</v>
      </c>
      <c r="F163" s="90" t="s">
        <v>666</v>
      </c>
      <c r="G163" t="s">
        <v>824</v>
      </c>
    </row>
    <row r="164" spans="1:7">
      <c r="A164" s="87" t="str">
        <f ca="1">CELL("address",'Order form'!Q68)</f>
        <v>'[of fre.xlsx]Order form'!$Q$68</v>
      </c>
      <c r="B164" s="89" t="s">
        <v>271</v>
      </c>
      <c r="C164" s="142" t="s">
        <v>123</v>
      </c>
      <c r="D164" s="88" t="s">
        <v>210</v>
      </c>
      <c r="E164" s="90" t="s">
        <v>534</v>
      </c>
      <c r="F164" s="90" t="s">
        <v>667</v>
      </c>
      <c r="G164" t="s">
        <v>825</v>
      </c>
    </row>
    <row r="165" spans="1:7">
      <c r="A165" s="87" t="str">
        <f ca="1">CELL("address",'Order form'!Q68)</f>
        <v>'[of fre.xlsx]Order form'!$Q$68</v>
      </c>
      <c r="B165" s="89" t="s">
        <v>271</v>
      </c>
      <c r="C165" s="142" t="s">
        <v>668</v>
      </c>
      <c r="D165" s="151" t="s">
        <v>699</v>
      </c>
      <c r="E165" s="90" t="s">
        <v>535</v>
      </c>
      <c r="F165" s="90" t="s">
        <v>669</v>
      </c>
      <c r="G165" t="s">
        <v>826</v>
      </c>
    </row>
    <row r="166" spans="1:7">
      <c r="A166" s="87" t="str">
        <f ca="1">CELL("address",'Order form'!B72)</f>
        <v>'[of fre.xlsx]Order form'!$B$72</v>
      </c>
      <c r="B166" s="89" t="s">
        <v>243</v>
      </c>
      <c r="C166" s="88" t="s">
        <v>13</v>
      </c>
      <c r="D166" s="88" t="s">
        <v>212</v>
      </c>
      <c r="E166" s="90" t="s">
        <v>508</v>
      </c>
      <c r="F166" s="90" t="s">
        <v>632</v>
      </c>
      <c r="G166" t="s">
        <v>827</v>
      </c>
    </row>
    <row r="167" spans="1:7">
      <c r="A167" s="87" t="str">
        <f ca="1">CELL("address",'Order form'!B81)</f>
        <v>'[of fre.xlsx]Order form'!$B$81</v>
      </c>
      <c r="B167" s="89" t="s">
        <v>243</v>
      </c>
      <c r="C167" s="88" t="s">
        <v>70</v>
      </c>
      <c r="D167" s="137" t="s">
        <v>526</v>
      </c>
      <c r="E167" s="90" t="s">
        <v>509</v>
      </c>
      <c r="F167" s="90" t="s">
        <v>633</v>
      </c>
      <c r="G167" t="s">
        <v>828</v>
      </c>
    </row>
    <row r="168" spans="1:7">
      <c r="A168" s="87" t="str">
        <f ca="1">CELL("address",'Order form'!V81)</f>
        <v>'[of fre.xlsx]Order form'!$V$81</v>
      </c>
      <c r="B168" s="89" t="s">
        <v>243</v>
      </c>
      <c r="C168" s="88" t="s">
        <v>71</v>
      </c>
      <c r="D168" s="151" t="s">
        <v>678</v>
      </c>
      <c r="E168" s="90" t="s">
        <v>510</v>
      </c>
      <c r="F168" s="90" t="s">
        <v>634</v>
      </c>
      <c r="G168" t="s">
        <v>829</v>
      </c>
    </row>
    <row r="169" spans="1:7">
      <c r="A169" s="87" t="str">
        <f ca="1">CELL("address",'Order form'!H81)</f>
        <v>'[of fre.xlsx]Order form'!$H$81</v>
      </c>
      <c r="B169" s="89" t="s">
        <v>243</v>
      </c>
      <c r="C169" s="88" t="s">
        <v>482</v>
      </c>
      <c r="D169" s="88" t="s">
        <v>483</v>
      </c>
      <c r="E169" s="170" t="s">
        <v>525</v>
      </c>
      <c r="F169" s="170" t="s">
        <v>635</v>
      </c>
      <c r="G169" t="s">
        <v>830</v>
      </c>
    </row>
    <row r="170" spans="1:7" s="169" customFormat="1">
      <c r="A170" s="166" t="str">
        <f ca="1">CELL("address",'Order form'!Q37)</f>
        <v>'[of fre.xlsx]Order form'!$Q$37</v>
      </c>
      <c r="B170" s="166" t="s">
        <v>271</v>
      </c>
      <c r="C170" s="167" t="s">
        <v>85</v>
      </c>
      <c r="D170" s="176" t="s">
        <v>85</v>
      </c>
      <c r="E170" s="176" t="s">
        <v>85</v>
      </c>
      <c r="F170" s="176" t="s">
        <v>85</v>
      </c>
      <c r="G170" s="176" t="s">
        <v>85</v>
      </c>
    </row>
    <row r="171" spans="1:7" s="169" customFormat="1">
      <c r="A171" s="166" t="str">
        <f ca="1">CELL("address",'Order form'!Q37)</f>
        <v>'[of fre.xlsx]Order form'!$Q$37</v>
      </c>
      <c r="B171" s="166" t="s">
        <v>271</v>
      </c>
      <c r="C171" s="168" t="s">
        <v>86</v>
      </c>
      <c r="D171" s="168" t="s">
        <v>521</v>
      </c>
      <c r="E171" s="168" t="s">
        <v>523</v>
      </c>
      <c r="F171" s="172" t="s">
        <v>658</v>
      </c>
      <c r="G171" s="172" t="s">
        <v>831</v>
      </c>
    </row>
    <row r="172" spans="1:7" s="169" customFormat="1">
      <c r="A172" s="166" t="str">
        <f ca="1">CELL("address",'Order form'!Q37)</f>
        <v>'[of fre.xlsx]Order form'!$Q$37</v>
      </c>
      <c r="B172" s="166" t="s">
        <v>271</v>
      </c>
      <c r="C172" s="168" t="s">
        <v>81</v>
      </c>
      <c r="D172" s="168" t="s">
        <v>522</v>
      </c>
      <c r="E172" s="168" t="s">
        <v>524</v>
      </c>
      <c r="F172" s="172" t="s">
        <v>659</v>
      </c>
      <c r="G172" s="172" t="s">
        <v>832</v>
      </c>
    </row>
    <row r="173" spans="1:7" s="169" customFormat="1">
      <c r="A173" s="166" t="str">
        <f ca="1">CELL("address",'Order form'!Q37)</f>
        <v>'[of fre.xlsx]Order form'!$Q$37</v>
      </c>
      <c r="B173" s="166" t="s">
        <v>271</v>
      </c>
      <c r="C173" s="168" t="s">
        <v>87</v>
      </c>
      <c r="D173" s="178" t="s">
        <v>520</v>
      </c>
      <c r="E173" s="168" t="s">
        <v>520</v>
      </c>
      <c r="F173" s="178" t="s">
        <v>87</v>
      </c>
      <c r="G173" s="168" t="s">
        <v>87</v>
      </c>
    </row>
    <row r="174" spans="1:7">
      <c r="A174" s="161" t="str">
        <f ca="1">CELL("address",'Order form'!AN37)</f>
        <v>'[of fre.xlsx]Order form'!$AN$37</v>
      </c>
      <c r="B174" s="162" t="s">
        <v>716</v>
      </c>
      <c r="C174" s="163" t="s">
        <v>85</v>
      </c>
      <c r="D174" s="177" t="s">
        <v>85</v>
      </c>
      <c r="E174" s="177" t="s">
        <v>85</v>
      </c>
      <c r="F174" s="177" t="s">
        <v>85</v>
      </c>
      <c r="G174" s="177" t="s">
        <v>85</v>
      </c>
    </row>
    <row r="175" spans="1:7">
      <c r="A175" s="161" t="str">
        <f ca="1">CELL("address",'Order form'!AO37)</f>
        <v>'[of fre.xlsx]Order form'!$AO$37</v>
      </c>
      <c r="B175" s="162" t="s">
        <v>716</v>
      </c>
      <c r="C175" s="164" t="s">
        <v>86</v>
      </c>
      <c r="D175" s="164" t="s">
        <v>521</v>
      </c>
      <c r="E175" s="164" t="s">
        <v>523</v>
      </c>
      <c r="F175" s="173" t="s">
        <v>658</v>
      </c>
      <c r="G175" s="173" t="s">
        <v>831</v>
      </c>
    </row>
    <row r="176" spans="1:7">
      <c r="A176" s="165" t="str">
        <f ca="1">CELL("address",'Order form'!AP37)</f>
        <v>'[of fre.xlsx]Order form'!$AP$37</v>
      </c>
      <c r="B176" s="162" t="s">
        <v>716</v>
      </c>
      <c r="C176" s="164" t="s">
        <v>81</v>
      </c>
      <c r="D176" s="164" t="s">
        <v>522</v>
      </c>
      <c r="E176" s="164" t="s">
        <v>524</v>
      </c>
      <c r="F176" s="173" t="s">
        <v>659</v>
      </c>
      <c r="G176" s="173" t="s">
        <v>832</v>
      </c>
    </row>
    <row r="177" spans="1:7">
      <c r="A177" s="165" t="str">
        <f ca="1">CELL("address",'Order form'!AQ37)</f>
        <v>'[of fre.xlsx]Order form'!$AQ$37</v>
      </c>
      <c r="B177" s="162" t="s">
        <v>716</v>
      </c>
      <c r="C177" s="164" t="s">
        <v>87</v>
      </c>
      <c r="D177" s="164" t="s">
        <v>520</v>
      </c>
      <c r="E177" s="179" t="s">
        <v>864</v>
      </c>
      <c r="F177" s="164" t="s">
        <v>87</v>
      </c>
      <c r="G177" s="164" t="s">
        <v>87</v>
      </c>
    </row>
    <row r="178" spans="1:7">
      <c r="A178" s="87" t="str">
        <f ca="1">CELL("address",'Order form'!AM33)</f>
        <v>'[of fre.xlsx]Order form'!$AM$33</v>
      </c>
      <c r="B178" s="87" t="s">
        <v>335</v>
      </c>
      <c r="C178" s="174" t="s">
        <v>835</v>
      </c>
      <c r="D178" s="174" t="s">
        <v>836</v>
      </c>
      <c r="E178" s="174" t="s">
        <v>842</v>
      </c>
      <c r="F178" s="174" t="s">
        <v>837</v>
      </c>
      <c r="G178" s="174" t="s">
        <v>838</v>
      </c>
    </row>
    <row r="179" spans="1:7">
      <c r="A179" s="87" t="str">
        <f ca="1">CELL("address",'Order form'!AM37)</f>
        <v>'[of fre.xlsx]Order form'!$AM$37</v>
      </c>
      <c r="B179" s="87" t="s">
        <v>335</v>
      </c>
      <c r="C179" s="175" t="s">
        <v>855</v>
      </c>
      <c r="D179" s="174" t="s">
        <v>840</v>
      </c>
      <c r="E179" s="174" t="s">
        <v>843</v>
      </c>
      <c r="F179" s="174" t="s">
        <v>841</v>
      </c>
      <c r="G179" s="174" t="s">
        <v>839</v>
      </c>
    </row>
    <row r="180" spans="1:7">
      <c r="A180" s="87" t="str">
        <f ca="1">CELL("address",'Order form'!AM38)</f>
        <v>'[of fre.xlsx]Order form'!$AM$38</v>
      </c>
      <c r="B180" s="87" t="s">
        <v>335</v>
      </c>
      <c r="C180" s="175" t="s">
        <v>855</v>
      </c>
      <c r="D180" s="175" t="s">
        <v>849</v>
      </c>
      <c r="E180" s="174" t="s">
        <v>843</v>
      </c>
      <c r="F180" s="174" t="s">
        <v>841</v>
      </c>
      <c r="G180" s="174" t="s">
        <v>839</v>
      </c>
    </row>
    <row r="181" spans="1:7">
      <c r="A181" s="87" t="str">
        <f ca="1">CELL("address",'Order form'!AM39)</f>
        <v>'[of fre.xlsx]Order form'!$AM$39</v>
      </c>
      <c r="B181" s="87" t="s">
        <v>335</v>
      </c>
      <c r="C181" s="175" t="s">
        <v>854</v>
      </c>
      <c r="D181" s="175" t="s">
        <v>850</v>
      </c>
      <c r="E181" s="174" t="s">
        <v>844</v>
      </c>
      <c r="F181" s="174" t="s">
        <v>845</v>
      </c>
      <c r="G181" s="174" t="s">
        <v>846</v>
      </c>
    </row>
    <row r="182" spans="1:7">
      <c r="A182" s="87" t="str">
        <f ca="1">CELL("address",'Order form'!AM40)</f>
        <v>'[of fre.xlsx]Order form'!$AM$40</v>
      </c>
      <c r="B182" s="87" t="s">
        <v>335</v>
      </c>
      <c r="C182" s="175" t="s">
        <v>853</v>
      </c>
      <c r="D182" s="175" t="s">
        <v>851</v>
      </c>
      <c r="E182" s="174" t="s">
        <v>848</v>
      </c>
      <c r="F182" s="175" t="s">
        <v>860</v>
      </c>
      <c r="G182" s="174" t="s">
        <v>847</v>
      </c>
    </row>
    <row r="183" spans="1:7">
      <c r="A183" s="87" t="str">
        <f ca="1">CELL("address",'Order form'!AM65)</f>
        <v>'[of fre.xlsx]Order form'!$AM$65</v>
      </c>
      <c r="B183" s="87" t="s">
        <v>335</v>
      </c>
      <c r="C183" s="175" t="s">
        <v>852</v>
      </c>
      <c r="D183" s="175" t="s">
        <v>856</v>
      </c>
      <c r="E183" s="175" t="s">
        <v>857</v>
      </c>
      <c r="F183" s="175" t="s">
        <v>859</v>
      </c>
      <c r="G183" s="175" t="s">
        <v>858</v>
      </c>
    </row>
  </sheetData>
  <autoFilter ref="A1:E16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workbookViewId="0">
      <selection activeCell="A97" sqref="A97"/>
    </sheetView>
  </sheetViews>
  <sheetFormatPr defaultColWidth="9.140625" defaultRowHeight="15"/>
  <cols>
    <col min="1" max="1" width="5.5703125" bestFit="1" customWidth="1"/>
    <col min="2" max="2" width="10.28515625" bestFit="1" customWidth="1"/>
    <col min="3" max="3" width="77.140625" bestFit="1" customWidth="1"/>
    <col min="4" max="4" width="76.28515625" bestFit="1" customWidth="1"/>
    <col min="5" max="5" width="45.85546875" bestFit="1" customWidth="1"/>
    <col min="6" max="6" width="8.85546875" customWidth="1"/>
  </cols>
  <sheetData>
    <row r="1" spans="1:5">
      <c r="A1" s="87" t="s">
        <v>240</v>
      </c>
      <c r="B1" s="87" t="s">
        <v>241</v>
      </c>
      <c r="C1" s="88" t="s">
        <v>144</v>
      </c>
      <c r="D1" s="88" t="s">
        <v>158</v>
      </c>
      <c r="E1" s="88" t="s">
        <v>242</v>
      </c>
    </row>
    <row r="2" spans="1:5">
      <c r="A2" s="89" t="s">
        <v>322</v>
      </c>
      <c r="B2" s="89" t="s">
        <v>243</v>
      </c>
      <c r="C2" s="90" t="s">
        <v>121</v>
      </c>
      <c r="D2" s="90" t="s">
        <v>160</v>
      </c>
      <c r="E2" s="90"/>
    </row>
    <row r="3" spans="1:5">
      <c r="A3" s="87" t="s">
        <v>296</v>
      </c>
      <c r="B3" s="87" t="s">
        <v>243</v>
      </c>
      <c r="C3" s="90" t="s">
        <v>48</v>
      </c>
      <c r="D3" s="90" t="s">
        <v>161</v>
      </c>
      <c r="E3" s="90" t="s">
        <v>244</v>
      </c>
    </row>
    <row r="4" spans="1:5">
      <c r="A4" s="87" t="s">
        <v>297</v>
      </c>
      <c r="B4" s="87" t="s">
        <v>243</v>
      </c>
      <c r="C4" s="88" t="s">
        <v>245</v>
      </c>
      <c r="D4" s="88" t="s">
        <v>247</v>
      </c>
      <c r="E4" s="88" t="s">
        <v>246</v>
      </c>
    </row>
    <row r="5" spans="1:5">
      <c r="A5" s="87" t="s">
        <v>298</v>
      </c>
      <c r="B5" s="87" t="s">
        <v>243</v>
      </c>
      <c r="C5" s="90" t="s">
        <v>157</v>
      </c>
      <c r="D5" s="90" t="s">
        <v>159</v>
      </c>
      <c r="E5" s="90" t="s">
        <v>248</v>
      </c>
    </row>
    <row r="6" spans="1:5">
      <c r="A6" s="87" t="s">
        <v>301</v>
      </c>
      <c r="B6" s="87" t="s">
        <v>243</v>
      </c>
      <c r="C6" s="90" t="s">
        <v>2</v>
      </c>
      <c r="D6" s="90" t="s">
        <v>162</v>
      </c>
      <c r="E6" s="90" t="s">
        <v>249</v>
      </c>
    </row>
    <row r="7" spans="1:5">
      <c r="A7" s="87" t="s">
        <v>299</v>
      </c>
      <c r="B7" s="87" t="s">
        <v>243</v>
      </c>
      <c r="C7" s="90" t="s">
        <v>49</v>
      </c>
      <c r="D7" s="90" t="s">
        <v>49</v>
      </c>
      <c r="E7" s="90" t="s">
        <v>250</v>
      </c>
    </row>
    <row r="8" spans="1:5">
      <c r="A8" s="87" t="s">
        <v>300</v>
      </c>
      <c r="B8" s="87" t="s">
        <v>243</v>
      </c>
      <c r="C8" s="88" t="s">
        <v>251</v>
      </c>
      <c r="D8" s="88" t="s">
        <v>253</v>
      </c>
      <c r="E8" s="88" t="s">
        <v>252</v>
      </c>
    </row>
    <row r="9" spans="1:5">
      <c r="A9" s="87" t="s">
        <v>302</v>
      </c>
      <c r="B9" s="87" t="s">
        <v>243</v>
      </c>
      <c r="C9" s="88" t="s">
        <v>254</v>
      </c>
      <c r="D9" s="88" t="s">
        <v>256</v>
      </c>
      <c r="E9" s="88" t="s">
        <v>255</v>
      </c>
    </row>
    <row r="10" spans="1:5">
      <c r="A10" s="87" t="s">
        <v>303</v>
      </c>
      <c r="B10" s="87" t="s">
        <v>243</v>
      </c>
      <c r="C10" s="90" t="s">
        <v>3</v>
      </c>
      <c r="D10" s="90" t="s">
        <v>163</v>
      </c>
      <c r="E10" s="90" t="s">
        <v>257</v>
      </c>
    </row>
    <row r="11" spans="1:5">
      <c r="A11" s="87" t="s">
        <v>304</v>
      </c>
      <c r="B11" s="87" t="s">
        <v>243</v>
      </c>
      <c r="C11" s="90" t="s">
        <v>3</v>
      </c>
      <c r="D11" s="90" t="s">
        <v>163</v>
      </c>
      <c r="E11" s="90" t="s">
        <v>257</v>
      </c>
    </row>
    <row r="12" spans="1:5">
      <c r="A12" s="87" t="s">
        <v>305</v>
      </c>
      <c r="B12" s="87" t="s">
        <v>243</v>
      </c>
      <c r="C12" s="88" t="s">
        <v>258</v>
      </c>
      <c r="D12" s="88" t="s">
        <v>260</v>
      </c>
      <c r="E12" s="88" t="s">
        <v>259</v>
      </c>
    </row>
    <row r="13" spans="1:5">
      <c r="A13" s="87" t="s">
        <v>306</v>
      </c>
      <c r="B13" s="87" t="s">
        <v>243</v>
      </c>
      <c r="C13" s="88" t="s">
        <v>258</v>
      </c>
      <c r="D13" s="88" t="s">
        <v>260</v>
      </c>
      <c r="E13" s="88" t="s">
        <v>259</v>
      </c>
    </row>
    <row r="14" spans="1:5">
      <c r="A14" s="87" t="s">
        <v>307</v>
      </c>
      <c r="B14" s="87" t="s">
        <v>243</v>
      </c>
      <c r="C14" s="88" t="s">
        <v>261</v>
      </c>
      <c r="D14" s="88" t="s">
        <v>263</v>
      </c>
      <c r="E14" s="88" t="s">
        <v>262</v>
      </c>
    </row>
    <row r="15" spans="1:5">
      <c r="A15" s="87" t="s">
        <v>308</v>
      </c>
      <c r="B15" s="87" t="s">
        <v>243</v>
      </c>
      <c r="C15" s="88" t="s">
        <v>261</v>
      </c>
      <c r="D15" s="88" t="s">
        <v>263</v>
      </c>
      <c r="E15" s="88" t="s">
        <v>262</v>
      </c>
    </row>
    <row r="16" spans="1:5">
      <c r="A16" s="87" t="s">
        <v>309</v>
      </c>
      <c r="B16" s="87" t="s">
        <v>243</v>
      </c>
      <c r="C16" s="88" t="s">
        <v>264</v>
      </c>
      <c r="D16" s="88" t="s">
        <v>266</v>
      </c>
      <c r="E16" s="88" t="s">
        <v>265</v>
      </c>
    </row>
    <row r="17" spans="1:5">
      <c r="A17" s="87" t="s">
        <v>310</v>
      </c>
      <c r="B17" s="87" t="s">
        <v>243</v>
      </c>
      <c r="C17" s="88" t="s">
        <v>264</v>
      </c>
      <c r="D17" s="88" t="s">
        <v>266</v>
      </c>
      <c r="E17" s="88" t="s">
        <v>265</v>
      </c>
    </row>
    <row r="18" spans="1:5">
      <c r="A18" s="87" t="s">
        <v>311</v>
      </c>
      <c r="B18" s="87" t="s">
        <v>243</v>
      </c>
      <c r="C18" s="88" t="s">
        <v>267</v>
      </c>
      <c r="D18" s="88" t="s">
        <v>269</v>
      </c>
      <c r="E18" s="88" t="s">
        <v>268</v>
      </c>
    </row>
    <row r="19" spans="1:5">
      <c r="A19" s="87" t="s">
        <v>312</v>
      </c>
      <c r="B19" s="87" t="s">
        <v>243</v>
      </c>
      <c r="C19" s="88" t="s">
        <v>267</v>
      </c>
      <c r="D19" s="88" t="s">
        <v>269</v>
      </c>
      <c r="E19" s="88" t="s">
        <v>268</v>
      </c>
    </row>
    <row r="20" spans="1:5">
      <c r="A20" s="89" t="s">
        <v>323</v>
      </c>
      <c r="B20" s="87" t="s">
        <v>243</v>
      </c>
      <c r="C20" s="88" t="s">
        <v>137</v>
      </c>
      <c r="D20" s="90" t="s">
        <v>167</v>
      </c>
      <c r="E20" s="88"/>
    </row>
    <row r="21" spans="1:5">
      <c r="A21" s="87" t="s">
        <v>313</v>
      </c>
      <c r="B21" s="87" t="s">
        <v>243</v>
      </c>
      <c r="C21" s="88" t="s">
        <v>41</v>
      </c>
      <c r="D21" s="88" t="s">
        <v>168</v>
      </c>
      <c r="E21" s="88" t="s">
        <v>270</v>
      </c>
    </row>
    <row r="22" spans="1:5">
      <c r="A22" s="89" t="s">
        <v>324</v>
      </c>
      <c r="B22" s="87" t="s">
        <v>243</v>
      </c>
      <c r="C22" s="88" t="s">
        <v>294</v>
      </c>
      <c r="D22" s="88" t="s">
        <v>295</v>
      </c>
      <c r="E22" s="88"/>
    </row>
    <row r="23" spans="1:5">
      <c r="A23" s="89" t="s">
        <v>325</v>
      </c>
      <c r="B23" s="87" t="s">
        <v>243</v>
      </c>
      <c r="C23" s="90" t="s">
        <v>51</v>
      </c>
      <c r="D23" s="88" t="s">
        <v>164</v>
      </c>
      <c r="E23" s="90"/>
    </row>
    <row r="24" spans="1:5">
      <c r="A24" s="89" t="s">
        <v>326</v>
      </c>
      <c r="B24" s="87" t="s">
        <v>243</v>
      </c>
      <c r="C24" s="90" t="s">
        <v>17</v>
      </c>
      <c r="D24" s="90" t="s">
        <v>165</v>
      </c>
      <c r="E24" s="90"/>
    </row>
    <row r="25" spans="1:5">
      <c r="A25" s="89" t="s">
        <v>327</v>
      </c>
      <c r="B25" s="87" t="s">
        <v>243</v>
      </c>
      <c r="C25" s="90" t="s">
        <v>52</v>
      </c>
      <c r="D25" s="90" t="s">
        <v>166</v>
      </c>
      <c r="E25" s="90"/>
    </row>
    <row r="26" spans="1:5">
      <c r="A26" s="87" t="s">
        <v>316</v>
      </c>
      <c r="B26" s="87" t="s">
        <v>243</v>
      </c>
      <c r="C26" s="88" t="s">
        <v>45</v>
      </c>
      <c r="D26" s="88" t="s">
        <v>169</v>
      </c>
      <c r="E26" s="88" t="s">
        <v>281</v>
      </c>
    </row>
    <row r="27" spans="1:5">
      <c r="A27" s="87" t="s">
        <v>317</v>
      </c>
      <c r="B27" s="87" t="s">
        <v>243</v>
      </c>
      <c r="C27" s="88" t="s">
        <v>42</v>
      </c>
      <c r="D27" s="88" t="s">
        <v>170</v>
      </c>
      <c r="E27" s="88" t="s">
        <v>282</v>
      </c>
    </row>
    <row r="28" spans="1:5">
      <c r="A28" s="87" t="s">
        <v>318</v>
      </c>
      <c r="B28" s="87" t="s">
        <v>243</v>
      </c>
      <c r="C28" s="88" t="s">
        <v>43</v>
      </c>
      <c r="D28" s="88" t="s">
        <v>171</v>
      </c>
      <c r="E28" s="88" t="s">
        <v>283</v>
      </c>
    </row>
    <row r="29" spans="1:5">
      <c r="A29" s="87" t="s">
        <v>320</v>
      </c>
      <c r="B29" s="87" t="s">
        <v>243</v>
      </c>
      <c r="C29" s="88" t="s">
        <v>62</v>
      </c>
      <c r="D29" s="88" t="s">
        <v>172</v>
      </c>
      <c r="E29" s="88" t="s">
        <v>292</v>
      </c>
    </row>
    <row r="30" spans="1:5">
      <c r="A30" s="87" t="s">
        <v>320</v>
      </c>
      <c r="B30" s="87" t="s">
        <v>243</v>
      </c>
      <c r="C30" s="91" t="s">
        <v>63</v>
      </c>
      <c r="D30" s="91" t="s">
        <v>328</v>
      </c>
      <c r="E30" s="91" t="s">
        <v>329</v>
      </c>
    </row>
    <row r="31" spans="1:5">
      <c r="A31" s="87" t="s">
        <v>321</v>
      </c>
      <c r="B31" s="87" t="s">
        <v>243</v>
      </c>
      <c r="C31" s="88" t="s">
        <v>64</v>
      </c>
      <c r="D31" s="88" t="s">
        <v>173</v>
      </c>
      <c r="E31" s="88" t="s">
        <v>293</v>
      </c>
    </row>
    <row r="32" spans="1:5">
      <c r="A32" s="89" t="s">
        <v>330</v>
      </c>
      <c r="B32" s="87" t="s">
        <v>243</v>
      </c>
      <c r="C32" s="90" t="s">
        <v>65</v>
      </c>
      <c r="D32" s="90" t="s">
        <v>174</v>
      </c>
      <c r="E32" s="90"/>
    </row>
    <row r="33" spans="1:5">
      <c r="A33" s="87" t="s">
        <v>331</v>
      </c>
      <c r="B33" s="87" t="s">
        <v>243</v>
      </c>
      <c r="C33" s="90" t="s">
        <v>44</v>
      </c>
      <c r="D33" s="90" t="s">
        <v>44</v>
      </c>
      <c r="E33" s="90"/>
    </row>
    <row r="34" spans="1:5">
      <c r="A34" s="89" t="s">
        <v>332</v>
      </c>
      <c r="B34" s="87" t="s">
        <v>243</v>
      </c>
      <c r="C34" s="90" t="s">
        <v>47</v>
      </c>
      <c r="D34" s="90" t="s">
        <v>175</v>
      </c>
      <c r="E34" s="90"/>
    </row>
    <row r="35" spans="1:5">
      <c r="A35" s="87" t="s">
        <v>333</v>
      </c>
      <c r="B35" s="87" t="s">
        <v>243</v>
      </c>
      <c r="C35" s="90" t="s">
        <v>108</v>
      </c>
      <c r="D35" s="90" t="s">
        <v>176</v>
      </c>
      <c r="E35" s="90"/>
    </row>
    <row r="36" spans="1:5">
      <c r="A36" s="89" t="s">
        <v>334</v>
      </c>
      <c r="B36" s="89" t="s">
        <v>335</v>
      </c>
      <c r="C36" s="90" t="s">
        <v>336</v>
      </c>
      <c r="D36" s="90" t="s">
        <v>337</v>
      </c>
      <c r="E36" s="90"/>
    </row>
    <row r="37" spans="1:5">
      <c r="A37" s="89" t="s">
        <v>338</v>
      </c>
      <c r="B37" s="89" t="s">
        <v>335</v>
      </c>
      <c r="C37" s="90" t="s">
        <v>339</v>
      </c>
      <c r="D37" s="90" t="s">
        <v>340</v>
      </c>
      <c r="E37" s="90"/>
    </row>
    <row r="38" spans="1:5">
      <c r="A38" s="89" t="s">
        <v>341</v>
      </c>
      <c r="B38" s="89" t="s">
        <v>271</v>
      </c>
      <c r="C38" s="88" t="s">
        <v>145</v>
      </c>
      <c r="D38" s="88" t="s">
        <v>177</v>
      </c>
      <c r="E38" s="88"/>
    </row>
    <row r="39" spans="1:5">
      <c r="A39" s="89" t="s">
        <v>341</v>
      </c>
      <c r="B39" s="89" t="s">
        <v>271</v>
      </c>
      <c r="C39" s="88" t="s">
        <v>215</v>
      </c>
      <c r="D39" s="88" t="s">
        <v>178</v>
      </c>
      <c r="E39" s="88"/>
    </row>
    <row r="40" spans="1:5">
      <c r="A40" s="87" t="s">
        <v>314</v>
      </c>
      <c r="B40" s="87" t="s">
        <v>271</v>
      </c>
      <c r="C40" s="88" t="s">
        <v>216</v>
      </c>
      <c r="D40" s="88" t="s">
        <v>179</v>
      </c>
      <c r="E40" s="88" t="s">
        <v>272</v>
      </c>
    </row>
    <row r="41" spans="1:5">
      <c r="A41" s="87" t="s">
        <v>314</v>
      </c>
      <c r="B41" s="87" t="s">
        <v>271</v>
      </c>
      <c r="C41" s="88" t="s">
        <v>217</v>
      </c>
      <c r="D41" s="88" t="s">
        <v>180</v>
      </c>
      <c r="E41" s="88" t="s">
        <v>273</v>
      </c>
    </row>
    <row r="42" spans="1:5">
      <c r="A42" s="87" t="s">
        <v>315</v>
      </c>
      <c r="B42" s="87" t="s">
        <v>271</v>
      </c>
      <c r="C42" s="88" t="s">
        <v>218</v>
      </c>
      <c r="D42" s="88" t="s">
        <v>181</v>
      </c>
      <c r="E42" s="88" t="s">
        <v>274</v>
      </c>
    </row>
    <row r="43" spans="1:5">
      <c r="A43" s="87" t="s">
        <v>315</v>
      </c>
      <c r="B43" s="87" t="s">
        <v>271</v>
      </c>
      <c r="C43" s="88" t="s">
        <v>275</v>
      </c>
      <c r="D43" s="88" t="s">
        <v>182</v>
      </c>
      <c r="E43" s="88" t="s">
        <v>276</v>
      </c>
    </row>
    <row r="44" spans="1:5">
      <c r="A44" s="87" t="s">
        <v>315</v>
      </c>
      <c r="B44" s="87" t="s">
        <v>271</v>
      </c>
      <c r="C44" s="88" t="s">
        <v>277</v>
      </c>
      <c r="D44" s="88" t="s">
        <v>219</v>
      </c>
      <c r="E44" s="88" t="s">
        <v>278</v>
      </c>
    </row>
    <row r="45" spans="1:5">
      <c r="A45" s="87" t="s">
        <v>315</v>
      </c>
      <c r="B45" s="87" t="s">
        <v>271</v>
      </c>
      <c r="C45" s="88" t="s">
        <v>131</v>
      </c>
      <c r="D45" s="88" t="s">
        <v>131</v>
      </c>
      <c r="E45" s="88" t="s">
        <v>131</v>
      </c>
    </row>
    <row r="46" spans="1:5">
      <c r="A46" s="87" t="s">
        <v>315</v>
      </c>
      <c r="B46" s="87" t="s">
        <v>271</v>
      </c>
      <c r="C46" s="88" t="s">
        <v>146</v>
      </c>
      <c r="D46" s="88" t="s">
        <v>146</v>
      </c>
      <c r="E46" s="88" t="s">
        <v>146</v>
      </c>
    </row>
    <row r="47" spans="1:5">
      <c r="A47" s="87" t="s">
        <v>315</v>
      </c>
      <c r="B47" s="87" t="s">
        <v>271</v>
      </c>
      <c r="C47" s="88" t="s">
        <v>279</v>
      </c>
      <c r="D47" s="88" t="s">
        <v>183</v>
      </c>
      <c r="E47" s="88" t="s">
        <v>280</v>
      </c>
    </row>
    <row r="48" spans="1:5">
      <c r="A48" s="87" t="s">
        <v>319</v>
      </c>
      <c r="B48" s="87" t="s">
        <v>271</v>
      </c>
      <c r="C48" s="88" t="s">
        <v>284</v>
      </c>
      <c r="D48" s="88" t="s">
        <v>220</v>
      </c>
      <c r="E48" s="88" t="s">
        <v>285</v>
      </c>
    </row>
    <row r="49" spans="1:5">
      <c r="A49" s="87" t="s">
        <v>319</v>
      </c>
      <c r="B49" s="87" t="s">
        <v>271</v>
      </c>
      <c r="C49" s="88" t="s">
        <v>286</v>
      </c>
      <c r="D49" s="88" t="s">
        <v>221</v>
      </c>
      <c r="E49" s="88" t="s">
        <v>287</v>
      </c>
    </row>
    <row r="50" spans="1:5">
      <c r="A50" s="87" t="s">
        <v>319</v>
      </c>
      <c r="B50" s="87" t="s">
        <v>271</v>
      </c>
      <c r="C50" s="88" t="s">
        <v>147</v>
      </c>
      <c r="D50" s="88" t="s">
        <v>222</v>
      </c>
      <c r="E50" s="88" t="s">
        <v>288</v>
      </c>
    </row>
    <row r="51" spans="1:5">
      <c r="A51" s="87" t="s">
        <v>319</v>
      </c>
      <c r="B51" s="87" t="s">
        <v>271</v>
      </c>
      <c r="C51" s="88" t="s">
        <v>148</v>
      </c>
      <c r="D51" s="88" t="s">
        <v>223</v>
      </c>
      <c r="E51" s="88" t="s">
        <v>289</v>
      </c>
    </row>
    <row r="52" spans="1:5">
      <c r="A52" s="87" t="s">
        <v>319</v>
      </c>
      <c r="B52" s="87" t="s">
        <v>271</v>
      </c>
      <c r="C52" s="88" t="s">
        <v>290</v>
      </c>
      <c r="D52" s="88" t="s">
        <v>224</v>
      </c>
      <c r="E52" s="88" t="s">
        <v>291</v>
      </c>
    </row>
    <row r="53" spans="1:5">
      <c r="A53" s="89" t="s">
        <v>342</v>
      </c>
      <c r="B53" s="87" t="s">
        <v>271</v>
      </c>
      <c r="C53" s="88" t="s">
        <v>132</v>
      </c>
      <c r="D53" s="88" t="s">
        <v>184</v>
      </c>
      <c r="E53" s="88"/>
    </row>
    <row r="54" spans="1:5">
      <c r="A54" s="89" t="s">
        <v>342</v>
      </c>
      <c r="B54" s="87" t="s">
        <v>271</v>
      </c>
      <c r="C54" s="88" t="s">
        <v>129</v>
      </c>
      <c r="D54" s="88" t="s">
        <v>185</v>
      </c>
      <c r="E54" s="88"/>
    </row>
    <row r="55" spans="1:5">
      <c r="A55" s="89" t="s">
        <v>342</v>
      </c>
      <c r="B55" s="87" t="s">
        <v>271</v>
      </c>
      <c r="C55" s="88" t="s">
        <v>149</v>
      </c>
      <c r="D55" s="88" t="s">
        <v>186</v>
      </c>
      <c r="E55" s="88"/>
    </row>
    <row r="56" spans="1:5">
      <c r="A56" s="89" t="s">
        <v>342</v>
      </c>
      <c r="B56" s="87" t="s">
        <v>271</v>
      </c>
      <c r="C56" s="88" t="s">
        <v>133</v>
      </c>
      <c r="D56" s="88" t="s">
        <v>187</v>
      </c>
      <c r="E56" s="88"/>
    </row>
    <row r="57" spans="1:5">
      <c r="A57" s="87" t="s">
        <v>343</v>
      </c>
      <c r="B57" s="87" t="s">
        <v>243</v>
      </c>
      <c r="C57" s="88" t="s">
        <v>82</v>
      </c>
      <c r="D57" s="88" t="s">
        <v>188</v>
      </c>
      <c r="E57" s="88" t="s">
        <v>344</v>
      </c>
    </row>
    <row r="58" spans="1:5">
      <c r="A58" s="87" t="s">
        <v>345</v>
      </c>
      <c r="B58" s="87" t="s">
        <v>243</v>
      </c>
      <c r="C58" s="88" t="s">
        <v>61</v>
      </c>
      <c r="D58" s="88" t="s">
        <v>189</v>
      </c>
      <c r="E58" s="88" t="s">
        <v>346</v>
      </c>
    </row>
    <row r="59" spans="1:5">
      <c r="A59" s="87" t="s">
        <v>347</v>
      </c>
      <c r="B59" s="87" t="s">
        <v>243</v>
      </c>
      <c r="C59" s="88" t="s">
        <v>80</v>
      </c>
      <c r="D59" s="88" t="s">
        <v>190</v>
      </c>
      <c r="E59" s="88" t="s">
        <v>348</v>
      </c>
    </row>
    <row r="60" spans="1:5">
      <c r="A60" s="87" t="s">
        <v>349</v>
      </c>
      <c r="B60" s="87" t="s">
        <v>243</v>
      </c>
      <c r="C60" s="88" t="s">
        <v>84</v>
      </c>
      <c r="D60" s="88" t="s">
        <v>191</v>
      </c>
      <c r="E60" s="88" t="s">
        <v>350</v>
      </c>
    </row>
    <row r="61" spans="1:5">
      <c r="A61" s="87" t="s">
        <v>351</v>
      </c>
      <c r="B61" s="87" t="s">
        <v>243</v>
      </c>
      <c r="C61" s="88" t="s">
        <v>111</v>
      </c>
      <c r="D61" s="88" t="s">
        <v>192</v>
      </c>
      <c r="E61" s="88" t="s">
        <v>352</v>
      </c>
    </row>
    <row r="62" spans="1:5">
      <c r="A62" s="87" t="s">
        <v>353</v>
      </c>
      <c r="B62" s="87" t="s">
        <v>243</v>
      </c>
      <c r="C62" s="88" t="s">
        <v>83</v>
      </c>
      <c r="D62" s="88" t="s">
        <v>193</v>
      </c>
      <c r="E62" s="88" t="s">
        <v>354</v>
      </c>
    </row>
    <row r="63" spans="1:5">
      <c r="A63" s="87" t="s">
        <v>355</v>
      </c>
      <c r="B63" s="87" t="s">
        <v>243</v>
      </c>
      <c r="C63" s="88" t="s">
        <v>130</v>
      </c>
      <c r="D63" s="88" t="s">
        <v>194</v>
      </c>
      <c r="E63" s="88" t="s">
        <v>356</v>
      </c>
    </row>
    <row r="64" spans="1:5">
      <c r="A64" s="87" t="s">
        <v>357</v>
      </c>
      <c r="B64" s="87" t="s">
        <v>243</v>
      </c>
      <c r="C64" s="88" t="s">
        <v>116</v>
      </c>
      <c r="D64" s="88" t="s">
        <v>358</v>
      </c>
      <c r="E64" s="88" t="s">
        <v>359</v>
      </c>
    </row>
    <row r="65" spans="1:5">
      <c r="A65" s="87" t="s">
        <v>360</v>
      </c>
      <c r="B65" s="87" t="s">
        <v>243</v>
      </c>
      <c r="C65" s="88" t="s">
        <v>66</v>
      </c>
      <c r="D65" s="88" t="s">
        <v>361</v>
      </c>
      <c r="E65" s="88" t="s">
        <v>362</v>
      </c>
    </row>
    <row r="66" spans="1:5">
      <c r="A66" s="87" t="s">
        <v>363</v>
      </c>
      <c r="B66" s="87" t="s">
        <v>243</v>
      </c>
      <c r="C66" s="88" t="s">
        <v>67</v>
      </c>
      <c r="D66" s="88" t="s">
        <v>364</v>
      </c>
      <c r="E66" s="88" t="s">
        <v>365</v>
      </c>
    </row>
    <row r="67" spans="1:5">
      <c r="A67" s="87" t="s">
        <v>366</v>
      </c>
      <c r="B67" s="87" t="s">
        <v>243</v>
      </c>
      <c r="C67" s="88" t="s">
        <v>68</v>
      </c>
      <c r="D67" s="88" t="s">
        <v>195</v>
      </c>
      <c r="E67" s="88" t="s">
        <v>367</v>
      </c>
    </row>
    <row r="68" spans="1:5">
      <c r="A68" s="87" t="s">
        <v>368</v>
      </c>
      <c r="B68" s="87" t="s">
        <v>243</v>
      </c>
      <c r="C68" s="88" t="s">
        <v>196</v>
      </c>
      <c r="D68" s="88" t="s">
        <v>369</v>
      </c>
      <c r="E68" s="88" t="s">
        <v>370</v>
      </c>
    </row>
    <row r="69" spans="1:5">
      <c r="A69" s="87" t="s">
        <v>371</v>
      </c>
      <c r="B69" s="87" t="s">
        <v>271</v>
      </c>
      <c r="C69" s="88" t="s">
        <v>142</v>
      </c>
      <c r="D69" s="88" t="s">
        <v>238</v>
      </c>
      <c r="E69" s="88"/>
    </row>
    <row r="70" spans="1:5">
      <c r="A70" s="87" t="s">
        <v>371</v>
      </c>
      <c r="B70" s="87" t="s">
        <v>271</v>
      </c>
      <c r="C70" s="88" t="s">
        <v>150</v>
      </c>
      <c r="D70" s="88" t="s">
        <v>237</v>
      </c>
      <c r="E70" s="88"/>
    </row>
    <row r="71" spans="1:5">
      <c r="A71" s="89" t="s">
        <v>372</v>
      </c>
      <c r="B71" s="89" t="s">
        <v>243</v>
      </c>
      <c r="C71" s="88" t="s">
        <v>88</v>
      </c>
      <c r="D71" s="88" t="s">
        <v>373</v>
      </c>
      <c r="E71" s="88" t="s">
        <v>374</v>
      </c>
    </row>
    <row r="72" spans="1:5">
      <c r="A72" s="89" t="s">
        <v>375</v>
      </c>
      <c r="B72" s="89" t="s">
        <v>243</v>
      </c>
      <c r="C72" s="88" t="s">
        <v>91</v>
      </c>
      <c r="D72" s="88" t="s">
        <v>376</v>
      </c>
      <c r="E72" s="88" t="s">
        <v>377</v>
      </c>
    </row>
    <row r="73" spans="1:5">
      <c r="A73" s="89" t="s">
        <v>378</v>
      </c>
      <c r="B73" s="89" t="s">
        <v>243</v>
      </c>
      <c r="C73" s="88" t="s">
        <v>94</v>
      </c>
      <c r="D73" s="88" t="s">
        <v>379</v>
      </c>
      <c r="E73" s="88" t="s">
        <v>380</v>
      </c>
    </row>
    <row r="74" spans="1:5">
      <c r="A74" s="89" t="s">
        <v>381</v>
      </c>
      <c r="B74" s="89" t="s">
        <v>243</v>
      </c>
      <c r="C74" s="88" t="s">
        <v>97</v>
      </c>
      <c r="D74" s="88" t="s">
        <v>382</v>
      </c>
      <c r="E74" s="88" t="s">
        <v>383</v>
      </c>
    </row>
    <row r="75" spans="1:5">
      <c r="A75" s="89" t="s">
        <v>384</v>
      </c>
      <c r="B75" s="89" t="s">
        <v>243</v>
      </c>
      <c r="C75" s="88" t="s">
        <v>100</v>
      </c>
      <c r="D75" s="88" t="s">
        <v>100</v>
      </c>
      <c r="E75" s="88" t="s">
        <v>100</v>
      </c>
    </row>
    <row r="76" spans="1:5">
      <c r="A76" s="89" t="s">
        <v>385</v>
      </c>
      <c r="B76" s="89" t="s">
        <v>243</v>
      </c>
      <c r="C76" s="88" t="s">
        <v>103</v>
      </c>
      <c r="D76" s="88" t="s">
        <v>386</v>
      </c>
      <c r="E76" s="88" t="s">
        <v>387</v>
      </c>
    </row>
    <row r="77" spans="1:5">
      <c r="A77" s="89" t="s">
        <v>388</v>
      </c>
      <c r="B77" s="89" t="s">
        <v>243</v>
      </c>
      <c r="C77" s="88" t="s">
        <v>89</v>
      </c>
      <c r="D77" s="88" t="s">
        <v>389</v>
      </c>
      <c r="E77" s="88" t="s">
        <v>390</v>
      </c>
    </row>
    <row r="78" spans="1:5">
      <c r="A78" s="89" t="s">
        <v>391</v>
      </c>
      <c r="B78" s="89" t="s">
        <v>243</v>
      </c>
      <c r="C78" s="88" t="s">
        <v>92</v>
      </c>
      <c r="D78" s="88" t="s">
        <v>392</v>
      </c>
      <c r="E78" s="88" t="s">
        <v>393</v>
      </c>
    </row>
    <row r="79" spans="1:5">
      <c r="A79" s="89" t="s">
        <v>394</v>
      </c>
      <c r="B79" s="89" t="s">
        <v>243</v>
      </c>
      <c r="C79" s="88" t="s">
        <v>95</v>
      </c>
      <c r="D79" s="88" t="s">
        <v>395</v>
      </c>
      <c r="E79" s="88" t="s">
        <v>396</v>
      </c>
    </row>
    <row r="80" spans="1:5">
      <c r="A80" s="89" t="s">
        <v>397</v>
      </c>
      <c r="B80" s="89" t="s">
        <v>243</v>
      </c>
      <c r="C80" s="88" t="s">
        <v>98</v>
      </c>
      <c r="D80" s="88" t="s">
        <v>398</v>
      </c>
      <c r="E80" s="88" t="s">
        <v>399</v>
      </c>
    </row>
    <row r="81" spans="1:5">
      <c r="A81" s="89" t="s">
        <v>400</v>
      </c>
      <c r="B81" s="89" t="s">
        <v>243</v>
      </c>
      <c r="C81" s="88" t="s">
        <v>101</v>
      </c>
      <c r="D81" s="88" t="s">
        <v>401</v>
      </c>
      <c r="E81" s="88" t="s">
        <v>402</v>
      </c>
    </row>
    <row r="82" spans="1:5">
      <c r="A82" s="89" t="s">
        <v>403</v>
      </c>
      <c r="B82" s="89" t="s">
        <v>243</v>
      </c>
      <c r="C82" s="88" t="s">
        <v>104</v>
      </c>
      <c r="D82" s="88" t="s">
        <v>404</v>
      </c>
      <c r="E82" s="88" t="s">
        <v>405</v>
      </c>
    </row>
    <row r="83" spans="1:5">
      <c r="A83" s="89" t="s">
        <v>406</v>
      </c>
      <c r="B83" s="89" t="s">
        <v>243</v>
      </c>
      <c r="C83" s="88" t="s">
        <v>89</v>
      </c>
      <c r="D83" s="88" t="s">
        <v>389</v>
      </c>
      <c r="E83" s="88" t="s">
        <v>390</v>
      </c>
    </row>
    <row r="84" spans="1:5">
      <c r="A84" s="89" t="s">
        <v>407</v>
      </c>
      <c r="B84" s="89" t="s">
        <v>243</v>
      </c>
      <c r="C84" s="88" t="s">
        <v>92</v>
      </c>
      <c r="D84" s="88" t="s">
        <v>392</v>
      </c>
      <c r="E84" s="88" t="s">
        <v>393</v>
      </c>
    </row>
    <row r="85" spans="1:5">
      <c r="A85" s="89" t="s">
        <v>408</v>
      </c>
      <c r="B85" s="89" t="s">
        <v>243</v>
      </c>
      <c r="C85" s="88" t="s">
        <v>95</v>
      </c>
      <c r="D85" s="88" t="s">
        <v>395</v>
      </c>
      <c r="E85" s="88" t="s">
        <v>396</v>
      </c>
    </row>
    <row r="86" spans="1:5">
      <c r="A86" s="89" t="s">
        <v>409</v>
      </c>
      <c r="B86" s="89" t="s">
        <v>243</v>
      </c>
      <c r="C86" s="88" t="s">
        <v>98</v>
      </c>
      <c r="D86" s="88" t="s">
        <v>398</v>
      </c>
      <c r="E86" s="88" t="s">
        <v>399</v>
      </c>
    </row>
    <row r="87" spans="1:5">
      <c r="A87" s="89" t="s">
        <v>410</v>
      </c>
      <c r="B87" s="89" t="s">
        <v>243</v>
      </c>
      <c r="C87" s="88" t="s">
        <v>101</v>
      </c>
      <c r="D87" s="88" t="s">
        <v>401</v>
      </c>
      <c r="E87" s="88" t="s">
        <v>402</v>
      </c>
    </row>
    <row r="88" spans="1:5">
      <c r="A88" s="89" t="s">
        <v>411</v>
      </c>
      <c r="B88" s="89" t="s">
        <v>243</v>
      </c>
      <c r="C88" s="88" t="s">
        <v>104</v>
      </c>
      <c r="D88" s="88" t="s">
        <v>404</v>
      </c>
      <c r="E88" s="88" t="s">
        <v>405</v>
      </c>
    </row>
    <row r="89" spans="1:5">
      <c r="A89" s="89" t="s">
        <v>412</v>
      </c>
      <c r="B89" s="89" t="s">
        <v>243</v>
      </c>
      <c r="C89" s="88" t="s">
        <v>90</v>
      </c>
      <c r="D89" s="88" t="s">
        <v>413</v>
      </c>
      <c r="E89" s="88" t="s">
        <v>414</v>
      </c>
    </row>
    <row r="90" spans="1:5">
      <c r="A90" s="89" t="s">
        <v>415</v>
      </c>
      <c r="B90" s="89" t="s">
        <v>243</v>
      </c>
      <c r="C90" s="88" t="s">
        <v>93</v>
      </c>
      <c r="D90" s="88" t="s">
        <v>416</v>
      </c>
      <c r="E90" s="88" t="s">
        <v>417</v>
      </c>
    </row>
    <row r="91" spans="1:5">
      <c r="A91" s="89" t="s">
        <v>418</v>
      </c>
      <c r="B91" s="89" t="s">
        <v>243</v>
      </c>
      <c r="C91" s="88" t="s">
        <v>96</v>
      </c>
      <c r="D91" s="88" t="s">
        <v>419</v>
      </c>
      <c r="E91" s="88" t="s">
        <v>420</v>
      </c>
    </row>
    <row r="92" spans="1:5">
      <c r="A92" s="89" t="s">
        <v>421</v>
      </c>
      <c r="B92" s="89" t="s">
        <v>243</v>
      </c>
      <c r="C92" s="88" t="s">
        <v>106</v>
      </c>
      <c r="D92" s="88" t="s">
        <v>422</v>
      </c>
      <c r="E92" s="88" t="s">
        <v>423</v>
      </c>
    </row>
    <row r="93" spans="1:5">
      <c r="A93" s="89" t="s">
        <v>424</v>
      </c>
      <c r="B93" s="89" t="s">
        <v>243</v>
      </c>
      <c r="C93" s="88" t="s">
        <v>107</v>
      </c>
      <c r="D93" s="88" t="s">
        <v>425</v>
      </c>
      <c r="E93" s="88" t="s">
        <v>426</v>
      </c>
    </row>
    <row r="94" spans="1:5">
      <c r="A94" s="89" t="s">
        <v>427</v>
      </c>
      <c r="B94" s="89" t="s">
        <v>243</v>
      </c>
      <c r="C94" s="88" t="s">
        <v>99</v>
      </c>
      <c r="D94" s="88" t="s">
        <v>428</v>
      </c>
      <c r="E94" s="88" t="s">
        <v>429</v>
      </c>
    </row>
    <row r="95" spans="1:5">
      <c r="A95" s="89" t="s">
        <v>430</v>
      </c>
      <c r="B95" s="89" t="s">
        <v>243</v>
      </c>
      <c r="C95" s="88" t="s">
        <v>102</v>
      </c>
      <c r="D95" s="88" t="s">
        <v>431</v>
      </c>
      <c r="E95" s="88" t="s">
        <v>432</v>
      </c>
    </row>
    <row r="96" spans="1:5">
      <c r="A96" s="89" t="s">
        <v>433</v>
      </c>
      <c r="B96" s="89" t="s">
        <v>243</v>
      </c>
      <c r="C96" s="88" t="s">
        <v>105</v>
      </c>
      <c r="D96" s="88" t="s">
        <v>434</v>
      </c>
      <c r="E96" s="88" t="s">
        <v>435</v>
      </c>
    </row>
    <row r="97" spans="1:5">
      <c r="A97" s="89" t="s">
        <v>436</v>
      </c>
      <c r="B97" s="89" t="s">
        <v>437</v>
      </c>
      <c r="C97" s="88" t="s">
        <v>88</v>
      </c>
      <c r="D97" s="88" t="s">
        <v>373</v>
      </c>
      <c r="E97" s="88" t="s">
        <v>374</v>
      </c>
    </row>
    <row r="98" spans="1:5">
      <c r="A98" s="89" t="s">
        <v>436</v>
      </c>
      <c r="B98" s="89" t="s">
        <v>437</v>
      </c>
      <c r="C98" s="88" t="s">
        <v>91</v>
      </c>
      <c r="D98" s="88" t="s">
        <v>376</v>
      </c>
      <c r="E98" s="88" t="s">
        <v>377</v>
      </c>
    </row>
    <row r="99" spans="1:5">
      <c r="A99" s="89" t="s">
        <v>436</v>
      </c>
      <c r="B99" s="89" t="s">
        <v>437</v>
      </c>
      <c r="C99" s="88" t="s">
        <v>94</v>
      </c>
      <c r="D99" s="88" t="s">
        <v>379</v>
      </c>
      <c r="E99" s="88" t="s">
        <v>380</v>
      </c>
    </row>
    <row r="100" spans="1:5">
      <c r="A100" s="89" t="s">
        <v>436</v>
      </c>
      <c r="B100" s="89" t="s">
        <v>437</v>
      </c>
      <c r="C100" s="88" t="s">
        <v>97</v>
      </c>
      <c r="D100" s="88" t="s">
        <v>382</v>
      </c>
      <c r="E100" s="88" t="s">
        <v>383</v>
      </c>
    </row>
    <row r="101" spans="1:5">
      <c r="A101" s="89" t="s">
        <v>436</v>
      </c>
      <c r="B101" s="89" t="s">
        <v>437</v>
      </c>
      <c r="C101" s="88" t="s">
        <v>100</v>
      </c>
      <c r="D101" s="88" t="s">
        <v>100</v>
      </c>
      <c r="E101" s="88" t="s">
        <v>100</v>
      </c>
    </row>
    <row r="102" spans="1:5">
      <c r="A102" s="89" t="s">
        <v>436</v>
      </c>
      <c r="B102" s="89" t="s">
        <v>437</v>
      </c>
      <c r="C102" s="88" t="s">
        <v>103</v>
      </c>
      <c r="D102" s="88" t="s">
        <v>386</v>
      </c>
      <c r="E102" s="88" t="s">
        <v>387</v>
      </c>
    </row>
    <row r="103" spans="1:5">
      <c r="A103" s="89" t="s">
        <v>436</v>
      </c>
      <c r="B103" s="89" t="s">
        <v>437</v>
      </c>
      <c r="C103" s="88" t="s">
        <v>89</v>
      </c>
      <c r="D103" s="88" t="s">
        <v>389</v>
      </c>
      <c r="E103" s="88" t="s">
        <v>390</v>
      </c>
    </row>
    <row r="104" spans="1:5">
      <c r="A104" s="89" t="s">
        <v>436</v>
      </c>
      <c r="B104" s="89" t="s">
        <v>437</v>
      </c>
      <c r="C104" s="88" t="s">
        <v>92</v>
      </c>
      <c r="D104" s="88" t="s">
        <v>392</v>
      </c>
      <c r="E104" s="88" t="s">
        <v>393</v>
      </c>
    </row>
    <row r="105" spans="1:5">
      <c r="A105" s="89" t="s">
        <v>436</v>
      </c>
      <c r="B105" s="89" t="s">
        <v>437</v>
      </c>
      <c r="C105" s="88" t="s">
        <v>95</v>
      </c>
      <c r="D105" s="88" t="s">
        <v>395</v>
      </c>
      <c r="E105" s="88" t="s">
        <v>396</v>
      </c>
    </row>
    <row r="106" spans="1:5">
      <c r="A106" s="89" t="s">
        <v>436</v>
      </c>
      <c r="B106" s="89" t="s">
        <v>437</v>
      </c>
      <c r="C106" s="88" t="s">
        <v>98</v>
      </c>
      <c r="D106" s="88" t="s">
        <v>398</v>
      </c>
      <c r="E106" s="88" t="s">
        <v>399</v>
      </c>
    </row>
    <row r="107" spans="1:5">
      <c r="A107" s="89" t="s">
        <v>436</v>
      </c>
      <c r="B107" s="89" t="s">
        <v>437</v>
      </c>
      <c r="C107" s="88" t="s">
        <v>101</v>
      </c>
      <c r="D107" s="88" t="s">
        <v>401</v>
      </c>
      <c r="E107" s="88" t="s">
        <v>402</v>
      </c>
    </row>
    <row r="108" spans="1:5">
      <c r="A108" s="89" t="s">
        <v>436</v>
      </c>
      <c r="B108" s="89" t="s">
        <v>437</v>
      </c>
      <c r="C108" s="88" t="s">
        <v>104</v>
      </c>
      <c r="D108" s="88" t="s">
        <v>404</v>
      </c>
      <c r="E108" s="88" t="s">
        <v>405</v>
      </c>
    </row>
    <row r="109" spans="1:5">
      <c r="A109" s="89" t="s">
        <v>436</v>
      </c>
      <c r="B109" s="89" t="s">
        <v>437</v>
      </c>
      <c r="C109" s="88" t="s">
        <v>90</v>
      </c>
      <c r="D109" s="88" t="s">
        <v>413</v>
      </c>
      <c r="E109" s="88" t="s">
        <v>414</v>
      </c>
    </row>
    <row r="110" spans="1:5">
      <c r="A110" s="89" t="s">
        <v>436</v>
      </c>
      <c r="B110" s="89" t="s">
        <v>437</v>
      </c>
      <c r="C110" s="88" t="s">
        <v>93</v>
      </c>
      <c r="D110" s="88" t="s">
        <v>416</v>
      </c>
      <c r="E110" s="88" t="s">
        <v>417</v>
      </c>
    </row>
    <row r="111" spans="1:5">
      <c r="A111" s="89" t="s">
        <v>436</v>
      </c>
      <c r="B111" s="89" t="s">
        <v>437</v>
      </c>
      <c r="C111" s="88" t="s">
        <v>96</v>
      </c>
      <c r="D111" s="88" t="s">
        <v>419</v>
      </c>
      <c r="E111" s="88" t="s">
        <v>420</v>
      </c>
    </row>
    <row r="112" spans="1:5">
      <c r="A112" s="89" t="s">
        <v>436</v>
      </c>
      <c r="B112" s="89" t="s">
        <v>437</v>
      </c>
      <c r="C112" s="88" t="s">
        <v>106</v>
      </c>
      <c r="D112" s="88" t="s">
        <v>422</v>
      </c>
      <c r="E112" s="88" t="s">
        <v>423</v>
      </c>
    </row>
    <row r="113" spans="1:5">
      <c r="A113" s="89" t="s">
        <v>436</v>
      </c>
      <c r="B113" s="89" t="s">
        <v>437</v>
      </c>
      <c r="C113" s="88" t="s">
        <v>107</v>
      </c>
      <c r="D113" s="88" t="s">
        <v>425</v>
      </c>
      <c r="E113" s="88" t="s">
        <v>426</v>
      </c>
    </row>
    <row r="114" spans="1:5">
      <c r="A114" s="89" t="s">
        <v>436</v>
      </c>
      <c r="B114" s="89" t="s">
        <v>437</v>
      </c>
      <c r="C114" s="88" t="s">
        <v>99</v>
      </c>
      <c r="D114" s="88" t="s">
        <v>428</v>
      </c>
      <c r="E114" s="88" t="s">
        <v>429</v>
      </c>
    </row>
    <row r="115" spans="1:5">
      <c r="A115" s="89" t="s">
        <v>436</v>
      </c>
      <c r="B115" s="89" t="s">
        <v>437</v>
      </c>
      <c r="C115" s="88" t="s">
        <v>102</v>
      </c>
      <c r="D115" s="88" t="s">
        <v>431</v>
      </c>
      <c r="E115" s="88" t="s">
        <v>432</v>
      </c>
    </row>
    <row r="116" spans="1:5">
      <c r="A116" s="89" t="s">
        <v>436</v>
      </c>
      <c r="B116" s="89" t="s">
        <v>437</v>
      </c>
      <c r="C116" s="88" t="s">
        <v>105</v>
      </c>
      <c r="D116" s="88" t="s">
        <v>434</v>
      </c>
      <c r="E116" s="88" t="s">
        <v>435</v>
      </c>
    </row>
    <row r="117" spans="1:5">
      <c r="A117" s="89" t="s">
        <v>438</v>
      </c>
      <c r="B117" s="89" t="s">
        <v>271</v>
      </c>
      <c r="C117" s="88" t="s">
        <v>152</v>
      </c>
      <c r="D117" s="88" t="s">
        <v>226</v>
      </c>
      <c r="E117" s="88" t="s">
        <v>439</v>
      </c>
    </row>
    <row r="118" spans="1:5">
      <c r="A118" s="89" t="s">
        <v>438</v>
      </c>
      <c r="B118" s="89" t="s">
        <v>271</v>
      </c>
      <c r="C118" s="88" t="s">
        <v>151</v>
      </c>
      <c r="D118" s="88" t="s">
        <v>227</v>
      </c>
      <c r="E118" s="88" t="s">
        <v>440</v>
      </c>
    </row>
    <row r="119" spans="1:5">
      <c r="A119" s="89" t="s">
        <v>441</v>
      </c>
      <c r="B119" s="89" t="s">
        <v>271</v>
      </c>
      <c r="C119" s="88" t="s">
        <v>152</v>
      </c>
      <c r="D119" s="88" t="s">
        <v>226</v>
      </c>
      <c r="E119" s="88" t="s">
        <v>439</v>
      </c>
    </row>
    <row r="120" spans="1:5">
      <c r="A120" s="89" t="s">
        <v>441</v>
      </c>
      <c r="B120" s="89" t="s">
        <v>271</v>
      </c>
      <c r="C120" s="88" t="s">
        <v>151</v>
      </c>
      <c r="D120" s="88" t="s">
        <v>227</v>
      </c>
      <c r="E120" s="88" t="s">
        <v>440</v>
      </c>
    </row>
    <row r="121" spans="1:5">
      <c r="A121" s="89" t="s">
        <v>442</v>
      </c>
      <c r="B121" s="89" t="s">
        <v>271</v>
      </c>
      <c r="C121" s="88" t="s">
        <v>152</v>
      </c>
      <c r="D121" s="88" t="s">
        <v>226</v>
      </c>
      <c r="E121" s="88" t="s">
        <v>439</v>
      </c>
    </row>
    <row r="122" spans="1:5">
      <c r="A122" s="89" t="s">
        <v>442</v>
      </c>
      <c r="B122" s="89" t="s">
        <v>271</v>
      </c>
      <c r="C122" s="88" t="s">
        <v>151</v>
      </c>
      <c r="D122" s="88" t="s">
        <v>227</v>
      </c>
      <c r="E122" s="88" t="s">
        <v>440</v>
      </c>
    </row>
    <row r="123" spans="1:5">
      <c r="A123" s="89" t="s">
        <v>443</v>
      </c>
      <c r="B123" s="89" t="s">
        <v>271</v>
      </c>
      <c r="C123" s="88" t="s">
        <v>113</v>
      </c>
      <c r="D123" s="88" t="s">
        <v>228</v>
      </c>
      <c r="E123" s="88" t="s">
        <v>444</v>
      </c>
    </row>
    <row r="124" spans="1:5">
      <c r="A124" s="89" t="s">
        <v>443</v>
      </c>
      <c r="B124" s="89" t="s">
        <v>271</v>
      </c>
      <c r="C124" s="88" t="s">
        <v>153</v>
      </c>
      <c r="D124" s="88" t="s">
        <v>229</v>
      </c>
      <c r="E124" s="88" t="s">
        <v>445</v>
      </c>
    </row>
    <row r="125" spans="1:5">
      <c r="A125" s="87" t="s">
        <v>446</v>
      </c>
      <c r="B125" s="89" t="s">
        <v>271</v>
      </c>
      <c r="C125" s="88" t="s">
        <v>135</v>
      </c>
      <c r="D125" s="88" t="s">
        <v>236</v>
      </c>
      <c r="E125" s="88" t="s">
        <v>447</v>
      </c>
    </row>
    <row r="126" spans="1:5">
      <c r="A126" s="87" t="s">
        <v>446</v>
      </c>
      <c r="B126" s="89" t="s">
        <v>271</v>
      </c>
      <c r="C126" s="88" t="s">
        <v>154</v>
      </c>
      <c r="D126" s="88" t="s">
        <v>230</v>
      </c>
      <c r="E126" s="88" t="s">
        <v>448</v>
      </c>
    </row>
    <row r="127" spans="1:5">
      <c r="A127" s="87" t="s">
        <v>449</v>
      </c>
      <c r="B127" s="89" t="s">
        <v>271</v>
      </c>
      <c r="C127" s="88" t="s">
        <v>143</v>
      </c>
      <c r="D127" s="88" t="s">
        <v>231</v>
      </c>
      <c r="E127" s="88" t="s">
        <v>450</v>
      </c>
    </row>
    <row r="128" spans="1:5">
      <c r="A128" s="87" t="s">
        <v>449</v>
      </c>
      <c r="B128" s="89" t="s">
        <v>271</v>
      </c>
      <c r="C128" s="88" t="s">
        <v>72</v>
      </c>
      <c r="D128" s="88" t="s">
        <v>232</v>
      </c>
      <c r="E128" s="88" t="s">
        <v>451</v>
      </c>
    </row>
    <row r="129" spans="1:5">
      <c r="A129" s="87" t="s">
        <v>452</v>
      </c>
      <c r="B129" s="89" t="s">
        <v>271</v>
      </c>
      <c r="C129" s="88" t="s">
        <v>125</v>
      </c>
      <c r="D129" s="88" t="s">
        <v>233</v>
      </c>
      <c r="E129" s="88" t="s">
        <v>453</v>
      </c>
    </row>
    <row r="130" spans="1:5">
      <c r="A130" s="87" t="s">
        <v>452</v>
      </c>
      <c r="B130" s="89" t="s">
        <v>271</v>
      </c>
      <c r="C130" s="88" t="s">
        <v>136</v>
      </c>
      <c r="D130" s="88" t="s">
        <v>234</v>
      </c>
      <c r="E130" s="88" t="s">
        <v>454</v>
      </c>
    </row>
    <row r="131" spans="1:5">
      <c r="A131" s="87" t="s">
        <v>452</v>
      </c>
      <c r="B131" s="89" t="s">
        <v>271</v>
      </c>
      <c r="C131" s="88" t="s">
        <v>225</v>
      </c>
      <c r="D131" s="88" t="s">
        <v>235</v>
      </c>
      <c r="E131" s="88" t="s">
        <v>455</v>
      </c>
    </row>
    <row r="132" spans="1:5">
      <c r="A132" s="87" t="s">
        <v>456</v>
      </c>
      <c r="B132" s="89" t="s">
        <v>243</v>
      </c>
      <c r="C132" s="88" t="s">
        <v>46</v>
      </c>
      <c r="D132" s="88" t="s">
        <v>197</v>
      </c>
      <c r="E132" s="88"/>
    </row>
    <row r="133" spans="1:5">
      <c r="A133" s="87" t="s">
        <v>457</v>
      </c>
      <c r="B133" s="89" t="s">
        <v>243</v>
      </c>
      <c r="C133" s="88" t="s">
        <v>109</v>
      </c>
      <c r="D133" s="88" t="s">
        <v>109</v>
      </c>
      <c r="E133" s="88"/>
    </row>
    <row r="134" spans="1:5">
      <c r="A134" s="87" t="s">
        <v>458</v>
      </c>
      <c r="B134" s="89" t="s">
        <v>243</v>
      </c>
      <c r="C134" s="88" t="s">
        <v>73</v>
      </c>
      <c r="D134" s="88" t="s">
        <v>73</v>
      </c>
      <c r="E134" s="88"/>
    </row>
    <row r="135" spans="1:5">
      <c r="A135" s="87" t="s">
        <v>459</v>
      </c>
      <c r="B135" s="89" t="s">
        <v>243</v>
      </c>
      <c r="C135" s="88" t="s">
        <v>16</v>
      </c>
      <c r="D135" s="88" t="s">
        <v>16</v>
      </c>
      <c r="E135" s="88"/>
    </row>
    <row r="136" spans="1:5">
      <c r="A136" s="87" t="s">
        <v>460</v>
      </c>
      <c r="B136" s="89" t="s">
        <v>243</v>
      </c>
      <c r="C136" s="88" t="s">
        <v>35</v>
      </c>
      <c r="D136" s="88" t="s">
        <v>198</v>
      </c>
      <c r="E136" s="88"/>
    </row>
    <row r="137" spans="1:5">
      <c r="A137" s="87" t="s">
        <v>461</v>
      </c>
      <c r="B137" s="89" t="s">
        <v>243</v>
      </c>
      <c r="C137" s="88" t="s">
        <v>127</v>
      </c>
      <c r="D137" s="88" t="s">
        <v>199</v>
      </c>
      <c r="E137" s="88"/>
    </row>
    <row r="138" spans="1:5">
      <c r="A138" s="87" t="s">
        <v>462</v>
      </c>
      <c r="B138" s="89" t="s">
        <v>243</v>
      </c>
      <c r="C138" s="88" t="s">
        <v>119</v>
      </c>
      <c r="D138" s="88" t="s">
        <v>119</v>
      </c>
      <c r="E138" s="88"/>
    </row>
    <row r="139" spans="1:5">
      <c r="A139" s="87" t="s">
        <v>463</v>
      </c>
      <c r="B139" s="89" t="s">
        <v>243</v>
      </c>
      <c r="C139" s="88" t="s">
        <v>115</v>
      </c>
      <c r="D139" s="88" t="s">
        <v>200</v>
      </c>
      <c r="E139" s="88"/>
    </row>
    <row r="140" spans="1:5">
      <c r="A140" s="87" t="s">
        <v>464</v>
      </c>
      <c r="B140" s="89" t="s">
        <v>243</v>
      </c>
      <c r="C140" s="88" t="s">
        <v>120</v>
      </c>
      <c r="D140" s="88" t="s">
        <v>202</v>
      </c>
      <c r="E140" s="88"/>
    </row>
    <row r="141" spans="1:5">
      <c r="A141" s="87" t="s">
        <v>465</v>
      </c>
      <c r="B141" s="89" t="s">
        <v>243</v>
      </c>
      <c r="C141" s="88" t="s">
        <v>138</v>
      </c>
      <c r="D141" s="88" t="s">
        <v>201</v>
      </c>
      <c r="E141" s="88"/>
    </row>
    <row r="142" spans="1:5">
      <c r="A142" s="87" t="s">
        <v>466</v>
      </c>
      <c r="B142" s="89" t="s">
        <v>243</v>
      </c>
      <c r="C142" s="88" t="s">
        <v>141</v>
      </c>
      <c r="D142" s="88" t="s">
        <v>203</v>
      </c>
      <c r="E142" s="88"/>
    </row>
    <row r="143" spans="1:5">
      <c r="A143" s="87" t="s">
        <v>467</v>
      </c>
      <c r="B143" s="89" t="s">
        <v>243</v>
      </c>
      <c r="C143" s="88" t="s">
        <v>117</v>
      </c>
      <c r="D143" s="88" t="s">
        <v>204</v>
      </c>
      <c r="E143" s="88"/>
    </row>
    <row r="144" spans="1:5">
      <c r="A144" s="87" t="s">
        <v>468</v>
      </c>
      <c r="B144" s="89" t="s">
        <v>243</v>
      </c>
      <c r="C144" s="88" t="s">
        <v>139</v>
      </c>
      <c r="D144" s="88" t="s">
        <v>205</v>
      </c>
      <c r="E144" s="88"/>
    </row>
    <row r="145" spans="1:5">
      <c r="A145" s="87" t="s">
        <v>469</v>
      </c>
      <c r="B145" s="89" t="s">
        <v>243</v>
      </c>
      <c r="C145" s="88" t="s">
        <v>140</v>
      </c>
      <c r="D145" s="88" t="s">
        <v>206</v>
      </c>
      <c r="E145" s="88"/>
    </row>
    <row r="146" spans="1:5">
      <c r="A146" s="87" t="s">
        <v>470</v>
      </c>
      <c r="B146" s="89" t="s">
        <v>271</v>
      </c>
      <c r="C146" s="88" t="s">
        <v>152</v>
      </c>
      <c r="D146" s="88" t="s">
        <v>226</v>
      </c>
      <c r="E146" s="88" t="s">
        <v>439</v>
      </c>
    </row>
    <row r="147" spans="1:5">
      <c r="A147" s="87" t="str">
        <f>A146</f>
        <v>R50</v>
      </c>
      <c r="B147" s="89" t="s">
        <v>271</v>
      </c>
      <c r="C147" s="88" t="s">
        <v>151</v>
      </c>
      <c r="D147" s="88" t="s">
        <v>227</v>
      </c>
      <c r="E147" s="88" t="s">
        <v>440</v>
      </c>
    </row>
    <row r="148" spans="1:5">
      <c r="A148" s="87" t="s">
        <v>471</v>
      </c>
      <c r="B148" s="89" t="s">
        <v>271</v>
      </c>
      <c r="C148" s="88" t="s">
        <v>152</v>
      </c>
      <c r="D148" s="88" t="s">
        <v>226</v>
      </c>
      <c r="E148" s="88" t="s">
        <v>439</v>
      </c>
    </row>
    <row r="149" spans="1:5">
      <c r="A149" s="87" t="str">
        <f>A148</f>
        <v>R60</v>
      </c>
      <c r="B149" s="89" t="s">
        <v>271</v>
      </c>
      <c r="C149" s="88" t="s">
        <v>151</v>
      </c>
      <c r="D149" s="88" t="s">
        <v>227</v>
      </c>
      <c r="E149" s="88" t="s">
        <v>440</v>
      </c>
    </row>
    <row r="150" spans="1:5">
      <c r="A150" s="87" t="s">
        <v>472</v>
      </c>
      <c r="B150" s="89" t="s">
        <v>271</v>
      </c>
      <c r="C150" s="88" t="s">
        <v>152</v>
      </c>
      <c r="D150" s="88" t="s">
        <v>226</v>
      </c>
      <c r="E150" s="88" t="s">
        <v>439</v>
      </c>
    </row>
    <row r="151" spans="1:5">
      <c r="A151" s="87" t="str">
        <f>A150</f>
        <v>R61</v>
      </c>
      <c r="B151" s="89" t="s">
        <v>271</v>
      </c>
      <c r="C151" s="88" t="s">
        <v>151</v>
      </c>
      <c r="D151" s="88" t="s">
        <v>227</v>
      </c>
      <c r="E151" s="88" t="s">
        <v>440</v>
      </c>
    </row>
    <row r="152" spans="1:5">
      <c r="A152" s="87" t="s">
        <v>473</v>
      </c>
      <c r="B152" s="89" t="s">
        <v>271</v>
      </c>
      <c r="C152" s="88" t="s">
        <v>152</v>
      </c>
      <c r="D152" s="88" t="s">
        <v>226</v>
      </c>
      <c r="E152" s="88" t="s">
        <v>439</v>
      </c>
    </row>
    <row r="153" spans="1:5">
      <c r="A153" s="87" t="str">
        <f>A152</f>
        <v>R62</v>
      </c>
      <c r="B153" s="89" t="s">
        <v>271</v>
      </c>
      <c r="C153" s="88" t="s">
        <v>151</v>
      </c>
      <c r="D153" s="88" t="s">
        <v>227</v>
      </c>
      <c r="E153" s="88" t="s">
        <v>440</v>
      </c>
    </row>
    <row r="154" spans="1:5">
      <c r="A154" s="87" t="s">
        <v>474</v>
      </c>
      <c r="B154" s="89" t="s">
        <v>271</v>
      </c>
      <c r="C154" s="88" t="s">
        <v>152</v>
      </c>
      <c r="D154" s="88" t="s">
        <v>226</v>
      </c>
      <c r="E154" s="88" t="s">
        <v>439</v>
      </c>
    </row>
    <row r="155" spans="1:5">
      <c r="A155" s="87" t="str">
        <f>A154</f>
        <v>R63</v>
      </c>
      <c r="B155" s="89" t="s">
        <v>271</v>
      </c>
      <c r="C155" s="88" t="s">
        <v>151</v>
      </c>
      <c r="D155" s="88" t="s">
        <v>227</v>
      </c>
      <c r="E155" s="88" t="s">
        <v>440</v>
      </c>
    </row>
    <row r="156" spans="1:5">
      <c r="A156" s="87" t="s">
        <v>475</v>
      </c>
      <c r="B156" s="89" t="s">
        <v>243</v>
      </c>
      <c r="C156" s="88" t="s">
        <v>12</v>
      </c>
      <c r="D156" s="88" t="s">
        <v>207</v>
      </c>
      <c r="E156" s="88"/>
    </row>
    <row r="157" spans="1:5">
      <c r="A157" s="87" t="s">
        <v>476</v>
      </c>
      <c r="B157" s="89" t="s">
        <v>243</v>
      </c>
      <c r="C157" s="88" t="s">
        <v>15</v>
      </c>
      <c r="D157" s="88" t="s">
        <v>208</v>
      </c>
      <c r="E157" s="88"/>
    </row>
    <row r="158" spans="1:5">
      <c r="A158" s="87" t="s">
        <v>477</v>
      </c>
      <c r="B158" s="89" t="s">
        <v>271</v>
      </c>
      <c r="C158" s="88" t="s">
        <v>124</v>
      </c>
      <c r="D158" s="88" t="s">
        <v>209</v>
      </c>
      <c r="E158" s="88"/>
    </row>
    <row r="159" spans="1:5">
      <c r="A159" s="87" t="s">
        <v>477</v>
      </c>
      <c r="B159" s="89" t="s">
        <v>271</v>
      </c>
      <c r="C159" s="88" t="s">
        <v>156</v>
      </c>
      <c r="D159" s="88" t="s">
        <v>210</v>
      </c>
      <c r="E159" s="88"/>
    </row>
    <row r="160" spans="1:5">
      <c r="A160" s="87" t="s">
        <v>477</v>
      </c>
      <c r="B160" s="89" t="s">
        <v>271</v>
      </c>
      <c r="C160" s="88" t="s">
        <v>155</v>
      </c>
      <c r="D160" s="88" t="s">
        <v>211</v>
      </c>
      <c r="E160" s="88"/>
    </row>
    <row r="161" spans="1:5">
      <c r="A161" s="87" t="s">
        <v>478</v>
      </c>
      <c r="B161" s="89" t="s">
        <v>243</v>
      </c>
      <c r="C161" s="88" t="s">
        <v>13</v>
      </c>
      <c r="D161" s="88" t="s">
        <v>212</v>
      </c>
      <c r="E161" s="88"/>
    </row>
    <row r="162" spans="1:5">
      <c r="A162" s="87" t="s">
        <v>479</v>
      </c>
      <c r="B162" s="89" t="s">
        <v>243</v>
      </c>
      <c r="C162" s="88" t="s">
        <v>70</v>
      </c>
      <c r="D162" s="88" t="s">
        <v>213</v>
      </c>
      <c r="E162" s="88"/>
    </row>
    <row r="163" spans="1:5">
      <c r="A163" s="87" t="s">
        <v>480</v>
      </c>
      <c r="B163" s="89" t="s">
        <v>243</v>
      </c>
      <c r="C163" s="88" t="s">
        <v>71</v>
      </c>
      <c r="D163" s="88" t="s">
        <v>214</v>
      </c>
      <c r="E163" s="88"/>
    </row>
    <row r="164" spans="1:5">
      <c r="A164" s="87" t="s">
        <v>481</v>
      </c>
      <c r="B164" s="89" t="s">
        <v>243</v>
      </c>
      <c r="C164" s="88" t="s">
        <v>482</v>
      </c>
      <c r="D164" s="88" t="s">
        <v>483</v>
      </c>
      <c r="E164" s="88" t="s">
        <v>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B8" sqref="B8:B9"/>
    </sheetView>
  </sheetViews>
  <sheetFormatPr defaultColWidth="9.140625" defaultRowHeight="15"/>
  <sheetData>
    <row r="1" spans="1:2">
      <c r="A1" t="s">
        <v>157</v>
      </c>
      <c r="B1" s="87" t="s">
        <v>158</v>
      </c>
    </row>
    <row r="8" spans="1:2">
      <c r="B8" s="93"/>
    </row>
    <row r="9" spans="1:2">
      <c r="B9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Order form</vt:lpstr>
      <vt:lpstr>Pricelist</vt:lpstr>
      <vt:lpstr>Languages</vt:lpstr>
      <vt:lpstr>LangBackup</vt:lpstr>
      <vt:lpstr>Setup</vt:lpstr>
      <vt:lpstr>'Order form'!Classic_Line</vt:lpstr>
      <vt:lpstr>'Order form'!Exklusive_Linie</vt:lpstr>
      <vt:lpstr>'Order form'!Premium_dunkles_Holz</vt:lpstr>
      <vt:lpstr>'Order form'!Premium_helles_Holz</vt:lpstr>
      <vt:lpstr>'Order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2019-05-02T07:41:15Z</cp:lastPrinted>
  <dcterms:created xsi:type="dcterms:W3CDTF">2014-04-24T06:04:09Z</dcterms:created>
  <dcterms:modified xsi:type="dcterms:W3CDTF">2020-02-27T07:19:36Z</dcterms:modified>
</cp:coreProperties>
</file>