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 codeName="ThisWorkbook" defaultThemeVersion="124226"/>
  <workbookProtection lockStructure="1"/>
  <bookViews>
    <workbookView xWindow="0" yWindow="0" windowWidth="20730" windowHeight="11760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Languages!$A$1:$E$205</definedName>
    <definedName name="Langsel">'Order form'!$G$2</definedName>
    <definedName name="_xlnm.Print_Area" localSheetId="0">'Order form'!$A$1:$AK$98</definedName>
    <definedName name="seat" localSheetId="4">#REF!</definedName>
    <definedName name="Seattype" localSheetId="4">#REF!</definedName>
  </definedNames>
  <calcPr calcId="124519"/>
  <fileRecoveryPr repairLoad="1"/>
</workbook>
</file>

<file path=xl/calcChain.xml><?xml version="1.0" encoding="utf-8"?>
<calcChain xmlns="http://schemas.openxmlformats.org/spreadsheetml/2006/main">
  <c r="AB26" i="1"/>
  <c r="AB25"/>
  <c r="H9" i="13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8"/>
  <c r="AM78" i="1" l="1"/>
  <c r="AM77"/>
  <c r="AM76"/>
  <c r="D15" i="13" l="1"/>
  <c r="D17" s="1"/>
  <c r="D38" l="1"/>
  <c r="D8" l="1"/>
  <c r="C68" l="1"/>
  <c r="H68"/>
  <c r="G1"/>
  <c r="C4"/>
  <c r="C6"/>
  <c r="C5"/>
  <c r="C2"/>
  <c r="D62"/>
  <c r="I62" s="1"/>
  <c r="D61"/>
  <c r="I61" s="1"/>
  <c r="D56"/>
  <c r="I56" s="1"/>
  <c r="D55"/>
  <c r="I55" s="1"/>
  <c r="D54"/>
  <c r="I54" s="1"/>
  <c r="D53"/>
  <c r="I53" s="1"/>
  <c r="D52"/>
  <c r="I52" s="1"/>
  <c r="D51"/>
  <c r="I51" s="1"/>
  <c r="D50"/>
  <c r="I50" s="1"/>
  <c r="D49"/>
  <c r="D48"/>
  <c r="I48" s="1"/>
  <c r="D47"/>
  <c r="I47" s="1"/>
  <c r="D46"/>
  <c r="I46" s="1"/>
  <c r="D45"/>
  <c r="I45" s="1"/>
  <c r="D44"/>
  <c r="I44" s="1"/>
  <c r="D42"/>
  <c r="I42" s="1"/>
  <c r="D41"/>
  <c r="I41" s="1"/>
  <c r="D40"/>
  <c r="I40" s="1"/>
  <c r="D39"/>
  <c r="I39" s="1"/>
  <c r="I38"/>
  <c r="D37"/>
  <c r="I37" s="1"/>
  <c r="D36"/>
  <c r="I36" s="1"/>
  <c r="D35"/>
  <c r="I35" s="1"/>
  <c r="D34"/>
  <c r="I34" s="1"/>
  <c r="D33"/>
  <c r="I33" s="1"/>
  <c r="D32"/>
  <c r="D31"/>
  <c r="I31" s="1"/>
  <c r="D30"/>
  <c r="D29"/>
  <c r="I29" s="1"/>
  <c r="D28"/>
  <c r="I28" s="1"/>
  <c r="D27"/>
  <c r="I27" s="1"/>
  <c r="D26"/>
  <c r="I26" s="1"/>
  <c r="D25"/>
  <c r="I25" s="1"/>
  <c r="D24"/>
  <c r="I24" s="1"/>
  <c r="D23"/>
  <c r="I23" s="1"/>
  <c r="D22"/>
  <c r="I22" s="1"/>
  <c r="D20"/>
  <c r="I20" s="1"/>
  <c r="D21"/>
  <c r="I21" s="1"/>
  <c r="D19"/>
  <c r="I19" s="1"/>
  <c r="D18"/>
  <c r="I18" s="1"/>
  <c r="D16"/>
  <c r="I16" s="1"/>
  <c r="I17"/>
  <c r="D14"/>
  <c r="D13"/>
  <c r="D12"/>
  <c r="D10"/>
  <c r="I8"/>
  <c r="I15" l="1"/>
  <c r="I49"/>
  <c r="I10"/>
  <c r="I12"/>
  <c r="I14"/>
  <c r="I30"/>
  <c r="I32"/>
  <c r="I13"/>
  <c r="D11" l="1"/>
  <c r="I11" s="1"/>
  <c r="A160" i="11"/>
  <c r="A31"/>
  <c r="A30"/>
  <c r="A5"/>
  <c r="A51"/>
  <c r="A47"/>
  <c r="A143"/>
  <c r="A155"/>
  <c r="A55"/>
  <c r="A175"/>
  <c r="A156"/>
  <c r="A151"/>
  <c r="A37"/>
  <c r="A157"/>
  <c r="A154"/>
  <c r="A35"/>
  <c r="A43"/>
  <c r="A50"/>
  <c r="A34"/>
  <c r="A144"/>
  <c r="A52"/>
  <c r="A49"/>
  <c r="A53"/>
  <c r="A159"/>
  <c r="A149"/>
  <c r="A153"/>
  <c r="A32"/>
  <c r="A182"/>
  <c r="A33"/>
  <c r="A44"/>
  <c r="A173"/>
  <c r="A45"/>
  <c r="A56"/>
  <c r="A46"/>
  <c r="A36"/>
  <c r="A4"/>
  <c r="A148"/>
  <c r="A146"/>
  <c r="A38"/>
  <c r="A152"/>
  <c r="A29"/>
  <c r="A158"/>
  <c r="A145"/>
  <c r="A147"/>
  <c r="A54"/>
  <c r="A28"/>
  <c r="A142"/>
  <c r="A150"/>
  <c r="A48"/>
  <c r="AD78" i="1" l="1"/>
  <c r="AD77"/>
  <c r="A124" i="11"/>
  <c r="A123"/>
  <c r="A130"/>
  <c r="A127"/>
  <c r="A126"/>
  <c r="A125"/>
  <c r="A129"/>
  <c r="A128"/>
  <c r="AD76" i="1" l="1"/>
  <c r="D43" i="13" s="1"/>
  <c r="I43" s="1"/>
  <c r="I65" s="1"/>
  <c r="I66" s="1"/>
  <c r="I67" s="1"/>
  <c r="A10" i="11"/>
  <c r="A20"/>
  <c r="A19"/>
  <c r="A155" i="10" l="1"/>
  <c r="A153"/>
  <c r="A151"/>
  <c r="A149"/>
  <c r="A147"/>
  <c r="A77" i="11"/>
  <c r="A81"/>
  <c r="A117"/>
  <c r="A195"/>
  <c r="A168"/>
  <c r="A177"/>
  <c r="A194"/>
  <c r="A68"/>
  <c r="A57"/>
  <c r="A95"/>
  <c r="A187"/>
  <c r="A135"/>
  <c r="A98"/>
  <c r="A134"/>
  <c r="A204"/>
  <c r="A166"/>
  <c r="A105"/>
  <c r="A162"/>
  <c r="A188"/>
  <c r="A132"/>
  <c r="A41"/>
  <c r="A67"/>
  <c r="A111"/>
  <c r="A180"/>
  <c r="A83"/>
  <c r="A92"/>
  <c r="A108"/>
  <c r="A101"/>
  <c r="A112"/>
  <c r="A131"/>
  <c r="A102"/>
  <c r="A163"/>
  <c r="A12"/>
  <c r="A103"/>
  <c r="A119"/>
  <c r="A174"/>
  <c r="A13"/>
  <c r="A24"/>
  <c r="A196"/>
  <c r="A74"/>
  <c r="A138"/>
  <c r="A59"/>
  <c r="A96"/>
  <c r="A8"/>
  <c r="A141"/>
  <c r="A70"/>
  <c r="A94"/>
  <c r="A178"/>
  <c r="A161"/>
  <c r="A3"/>
  <c r="A140"/>
  <c r="A118"/>
  <c r="A185"/>
  <c r="A200"/>
  <c r="A60"/>
  <c r="A170"/>
  <c r="A79"/>
  <c r="A42"/>
  <c r="A171"/>
  <c r="A165"/>
  <c r="A199"/>
  <c r="A106"/>
  <c r="A136"/>
  <c r="A16"/>
  <c r="A192"/>
  <c r="A72"/>
  <c r="A71"/>
  <c r="A17"/>
  <c r="A191"/>
  <c r="A139"/>
  <c r="A26"/>
  <c r="A65"/>
  <c r="A78"/>
  <c r="A190"/>
  <c r="A167"/>
  <c r="A69"/>
  <c r="A21"/>
  <c r="A84"/>
  <c r="A6"/>
  <c r="A183"/>
  <c r="A120"/>
  <c r="A115"/>
  <c r="A63"/>
  <c r="A27"/>
  <c r="A22"/>
  <c r="A100"/>
  <c r="A14"/>
  <c r="A89"/>
  <c r="A169"/>
  <c r="A88"/>
  <c r="A75"/>
  <c r="A80"/>
  <c r="A176"/>
  <c r="A87"/>
  <c r="A93"/>
  <c r="A76"/>
  <c r="A113"/>
  <c r="A40"/>
  <c r="A164"/>
  <c r="A197"/>
  <c r="A198"/>
  <c r="A9"/>
  <c r="A58"/>
  <c r="A39"/>
  <c r="A64"/>
  <c r="A109"/>
  <c r="A97"/>
  <c r="A202"/>
  <c r="A2"/>
  <c r="A107"/>
  <c r="A73"/>
  <c r="A25"/>
  <c r="A181"/>
  <c r="A122"/>
  <c r="A179"/>
  <c r="A15"/>
  <c r="A99"/>
  <c r="A186"/>
  <c r="A110"/>
  <c r="A133"/>
  <c r="A85"/>
  <c r="A62"/>
  <c r="A11"/>
  <c r="A114"/>
  <c r="A86"/>
  <c r="A66"/>
  <c r="A137"/>
  <c r="A82"/>
  <c r="A184"/>
  <c r="A189"/>
  <c r="A61"/>
  <c r="A23"/>
  <c r="A203"/>
  <c r="A201"/>
  <c r="A18"/>
  <c r="A121"/>
  <c r="A7"/>
  <c r="A91"/>
  <c r="A104"/>
  <c r="A90"/>
  <c r="A116"/>
  <c r="A193"/>
  <c r="A172"/>
  <c r="A205"/>
</calcChain>
</file>

<file path=xl/sharedStrings.xml><?xml version="1.0" encoding="utf-8"?>
<sst xmlns="http://schemas.openxmlformats.org/spreadsheetml/2006/main" count="2073" uniqueCount="949">
  <si>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</si>
  <si>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</si>
  <si>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</si>
  <si>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</si>
  <si>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</si>
  <si>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</si>
  <si>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</si>
  <si>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</si>
  <si>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</si>
  <si>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</si>
  <si>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</si>
  <si>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</si>
  <si>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</si>
  <si>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</si>
  <si>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</si>
  <si>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</si>
  <si>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</si>
  <si>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</si>
  <si>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</si>
  <si>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</si>
  <si>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</si>
  <si>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</si>
  <si>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</si>
  <si>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</si>
  <si>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</si>
  <si>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</si>
  <si>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</si>
  <si>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</si>
  <si>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</si>
  <si>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</si>
  <si>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</si>
  <si>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</si>
  <si>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</si>
  <si>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</si>
  <si>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</si>
  <si>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</si>
  <si>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</si>
  <si>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</si>
  <si>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</si>
  <si>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</si>
  <si>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</si>
  <si>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</si>
  <si>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</si>
  <si>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</si>
  <si>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</si>
  <si>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</si>
  <si>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</si>
  <si>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</si>
  <si>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</si>
  <si>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</si>
  <si>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</si>
  <si>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</si>
  <si>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</si>
  <si>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</si>
  <si>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</si>
  <si>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</si>
  <si>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</si>
  <si>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</si>
  <si>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</si>
  <si>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</si>
  <si>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</si>
  <si>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</si>
  <si>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</si>
  <si>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</si>
  <si>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</si>
  <si>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</si>
  <si>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</si>
  <si>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</si>
  <si>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</si>
  <si>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</si>
  <si>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</si>
  <si>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</si>
  <si>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</si>
  <si>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</si>
  <si>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</si>
  <si>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</si>
  <si>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</si>
  <si>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</si>
  <si>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</si>
  <si>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</si>
  <si>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</si>
  <si>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</si>
  <si>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</si>
  <si>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</si>
  <si>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</si>
  <si>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</si>
  <si>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</si>
  <si>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</si>
  <si>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</si>
  <si>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</si>
  <si>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</si>
  <si>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</si>
  <si>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</si>
  <si>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</si>
  <si>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</si>
  <si>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</si>
  <si>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</si>
  <si>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</si>
  <si>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</si>
  <si>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</si>
  <si>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</si>
  <si>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</si>
  <si>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</si>
  <si>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</si>
  <si>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</si>
  <si>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</si>
  <si>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</si>
  <si>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</si>
  <si>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</si>
  <si>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</si>
  <si>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</si>
  <si>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</si>
  <si>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</si>
  <si>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</si>
  <si>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</si>
  <si>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</si>
  <si>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</si>
  <si>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</si>
  <si>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</si>
  <si>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</si>
  <si>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</si>
  <si>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</si>
  <si>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</si>
  <si>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</si>
  <si>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</si>
  <si>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</si>
  <si>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</si>
  <si>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</si>
  <si>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</si>
  <si>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</si>
  <si>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</si>
  <si>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</si>
  <si>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</si>
  <si>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</si>
  <si>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</si>
  <si>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</si>
  <si>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</si>
  <si>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</si>
  <si>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</si>
  <si>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</si>
  <si>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</si>
  <si>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</si>
  <si>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</si>
  <si>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</si>
  <si>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</si>
  <si>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</si>
  <si>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</si>
  <si>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</si>
  <si>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</si>
  <si>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</si>
  <si>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</si>
  <si>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</si>
  <si>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</si>
  <si>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</si>
  <si>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</si>
  <si>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</si>
  <si>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</si>
  <si>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</si>
  <si>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</si>
  <si>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</si>
  <si>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</si>
  <si>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</si>
  <si>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</si>
  <si>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</si>
  <si>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</si>
  <si>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</si>
  <si>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</si>
  <si>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</si>
  <si>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</si>
  <si>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</si>
  <si>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</si>
  <si>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</si>
  <si>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</si>
  <si>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</si>
  <si>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</si>
  <si>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</si>
  <si>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</si>
  <si>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</si>
  <si>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</si>
  <si>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</si>
  <si>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</si>
  <si>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</si>
  <si>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</si>
  <si>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</si>
  <si>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</si>
  <si>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</si>
  <si>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</si>
  <si>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</si>
  <si>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</si>
  <si>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</si>
  <si>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</si>
  <si>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</si>
  <si>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</si>
  <si>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</si>
  <si>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</si>
  <si>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</si>
  <si>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</si>
  <si>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</si>
  <si>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</si>
  <si>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</si>
  <si>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</si>
  <si>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</si>
  <si>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</si>
  <si>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</si>
  <si>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</si>
  <si>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</si>
  <si>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</si>
  <si>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</si>
  <si>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</si>
  <si>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</si>
  <si>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</si>
  <si>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</si>
  <si>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</si>
  <si>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</si>
  <si>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</si>
  <si>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</si>
  <si>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</si>
  <si>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</si>
  <si>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</si>
  <si>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</si>
  <si>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</si>
  <si>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</si>
  <si>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</si>
  <si>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</si>
  <si>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</si>
  <si>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</si>
  <si>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</si>
  <si>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</si>
  <si>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</si>
  <si>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</si>
  <si>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</si>
  <si>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</si>
  <si>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</si>
  <si>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</si>
  <si>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</si>
  <si>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</si>
  <si>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</si>
  <si>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</si>
  <si>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</si>
  <si>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</si>
  <si>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</si>
  <si>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</si>
  <si>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</si>
  <si>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</si>
  <si>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</si>
  <si>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</si>
  <si>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</si>
  <si>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</si>
  <si>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</si>
  <si>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</si>
  <si>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</si>
  <si>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</si>
  <si>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</si>
  <si>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</si>
  <si>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</si>
  <si>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</si>
  <si>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</si>
  <si>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</si>
  <si>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</si>
  <si>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</si>
  <si>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</si>
  <si>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</si>
  <si>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</si>
  <si>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</si>
  <si>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</si>
  <si>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</si>
  <si>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</si>
  <si>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</si>
  <si>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</si>
  <si>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</si>
  <si>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</si>
  <si>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</si>
  <si>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</si>
  <si>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</si>
  <si>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</si>
  <si>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</si>
  <si>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</si>
  <si>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</si>
  <si>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</si>
  <si>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</si>
  <si>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</si>
  <si>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</si>
  <si>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</si>
  <si>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</si>
  <si>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</si>
  <si>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</si>
  <si>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</si>
  <si>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</si>
  <si>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</si>
  <si>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</si>
  <si>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</si>
  <si>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</si>
  <si>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</si>
  <si>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</si>
  <si>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</si>
  <si>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</si>
  <si>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</si>
  <si>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</si>
  <si>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</si>
  <si>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</si>
  <si>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</si>
  <si>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</si>
  <si>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</si>
  <si>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</si>
  <si>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</si>
  <si>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</si>
  <si>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</si>
  <si>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</si>
  <si>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</si>
  <si>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</si>
  <si>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</si>
  <si>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</si>
  <si>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</si>
  <si>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</si>
  <si>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</si>
  <si>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</si>
  <si>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</si>
  <si>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</si>
  <si>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</si>
  <si>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</si>
  <si>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</si>
  <si>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</si>
  <si>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</si>
  <si>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</si>
  <si>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</si>
  <si>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</si>
  <si>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</si>
  <si>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</si>
  <si>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</si>
  <si>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</si>
  <si>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</si>
  <si>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</si>
  <si>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</si>
  <si>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</si>
  <si>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</si>
  <si>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</si>
  <si>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</si>
  <si>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</si>
  <si>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</si>
  <si>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</si>
  <si>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</si>
  <si>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</si>
  <si>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</si>
  <si>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</si>
  <si>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</si>
  <si>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</si>
  <si>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</si>
  <si>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</si>
  <si>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</si>
  <si>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</si>
  <si>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</si>
  <si>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</si>
  <si>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</si>
  <si>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</si>
  <si>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</si>
  <si>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</si>
  <si>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</si>
  <si>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</si>
  <si>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</si>
  <si>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</si>
  <si>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</si>
  <si>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</si>
  <si>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</si>
  <si>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</si>
  <si>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</si>
  <si>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</si>
  <si>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</si>
  <si>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</si>
  <si>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</si>
  <si>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</si>
  <si>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</si>
  <si>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</si>
  <si>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</si>
  <si>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</si>
  <si>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</si>
  <si>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</si>
  <si>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</si>
  <si>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</si>
  <si>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</si>
  <si>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</si>
  <si>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</si>
  <si>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</si>
  <si>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</si>
  <si>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</si>
  <si>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</si>
  <si>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</si>
  <si>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</si>
  <si>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</si>
  <si>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</si>
  <si>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</si>
  <si>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</si>
  <si>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</si>
  <si>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</si>
  <si>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</si>
  <si>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</si>
  <si>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</si>
  <si>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</si>
  <si>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</si>
  <si>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</si>
  <si>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</si>
  <si>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</si>
  <si>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</si>
  <si>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</si>
  <si>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</si>
  <si>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</si>
  <si>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</si>
  <si>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</si>
  <si>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</si>
  <si>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</si>
  <si>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</si>
  <si>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</si>
  <si>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</si>
  <si>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</si>
  <si>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</si>
  <si>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</si>
  <si>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</si>
  <si>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</si>
  <si>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</si>
  <si>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</si>
  <si>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</si>
  <si>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</si>
  <si>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</si>
  <si>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</si>
  <si>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</si>
  <si>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</si>
  <si>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</si>
  <si>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</si>
  <si>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</si>
  <si>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</si>
  <si>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</si>
  <si>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</si>
  <si>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</si>
  <si>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</si>
  <si>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</si>
  <si>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</si>
  <si>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</si>
  <si>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</si>
  <si>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</si>
  <si>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</si>
  <si>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</si>
  <si>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</si>
  <si>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</si>
  <si>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</si>
  <si>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</si>
  <si>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</si>
  <si>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</si>
  <si>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</si>
  <si>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</si>
  <si>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</si>
  <si>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</si>
  <si>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</si>
  <si>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</si>
  <si>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</si>
  <si>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</si>
  <si>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</si>
  <si>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</si>
  <si>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</si>
  <si>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</si>
  <si>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</si>
  <si>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</si>
  <si>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</si>
  <si>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</si>
  <si>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</si>
  <si>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</si>
  <si>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</si>
  <si>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</si>
  <si>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</si>
  <si>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</si>
  <si>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</si>
  <si>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</si>
  <si>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</si>
  <si>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</si>
  <si>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</si>
  <si>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</si>
  <si>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</si>
  <si>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</si>
  <si>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</si>
  <si>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</si>
  <si>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</si>
  <si>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</si>
  <si>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</si>
  <si>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</si>
  <si>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</si>
  <si>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</si>
  <si>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</si>
  <si>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</si>
  <si>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</si>
  <si>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</si>
  <si>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</si>
  <si>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</si>
  <si>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</si>
  <si>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</si>
  <si>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</si>
  <si>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</si>
  <si>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</si>
  <si>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</si>
  <si>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</si>
  <si>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</si>
  <si>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</si>
  <si>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</si>
  <si>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</si>
  <si>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</si>
  <si>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</si>
  <si>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</si>
  <si>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</si>
  <si>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</si>
  <si>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</si>
  <si>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</si>
  <si>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</si>
  <si>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</si>
  <si>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</si>
  <si>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</si>
  <si>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</si>
  <si>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</si>
  <si>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</si>
  <si>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</si>
  <si>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</si>
  <si>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</si>
  <si>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</si>
  <si>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</si>
  <si>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</si>
  <si>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</si>
  <si>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</si>
  <si>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</si>
  <si>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</si>
  <si>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</si>
  <si>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</si>
  <si>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</si>
  <si>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</si>
  <si>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</si>
  <si>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</si>
  <si>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</si>
  <si>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</si>
  <si>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</si>
  <si>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</si>
  <si>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</si>
  <si>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</si>
  <si>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</si>
  <si>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</si>
  <si>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</si>
  <si>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</si>
  <si>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</si>
  <si>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</si>
  <si>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</si>
  <si>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</si>
  <si>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</si>
  <si>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</si>
  <si>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</si>
  <si>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</si>
  <si>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</si>
  <si>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</si>
  <si>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</si>
  <si>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</si>
  <si>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</si>
  <si>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</si>
  <si>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</si>
  <si>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Pillars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</si>
  <si>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</si>
  <si>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</si>
  <si>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</si>
  <si>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</si>
  <si>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</si>
  <si>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</si>
  <si>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</si>
  <si>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</si>
  <si>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</si>
  <si>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</si>
  <si>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</si>
  <si>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</si>
  <si>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</si>
  <si>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</si>
  <si>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</si>
  <si>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</si>
  <si>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</si>
  <si>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</si>
  <si>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</si>
  <si>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</si>
  <si>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</si>
  <si>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</si>
  <si>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</si>
  <si>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</si>
  <si>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</si>
  <si>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</si>
  <si>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</si>
  <si>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</si>
  <si>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</si>
  <si>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</si>
  <si>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</si>
  <si>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</si>
  <si>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</si>
  <si>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</si>
  <si>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</si>
  <si>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</si>
  <si>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</si>
  <si>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</si>
  <si>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</si>
  <si>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</si>
  <si>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</si>
  <si>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</si>
  <si>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</si>
  <si>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</si>
  <si>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</si>
  <si>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</si>
  <si>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</si>
  <si>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</si>
  <si>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</si>
  <si>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</si>
  <si>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</si>
  <si>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</si>
  <si>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</si>
  <si>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</si>
  <si>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</si>
  <si>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Rampe supérieure et frontale (sans la rampe intérieure)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</si>
  <si>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</si>
  <si>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</si>
  <si>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</si>
  <si>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</si>
  <si>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</si>
  <si>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</si>
  <si>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</si>
  <si>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</si>
  <si>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</si>
  <si>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</si>
  <si>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</si>
  <si>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</si>
  <si>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</si>
  <si>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</si>
  <si>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</si>
  <si>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</si>
  <si>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</si>
  <si>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</si>
  <si>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</si>
  <si>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</si>
  <si>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</si>
  <si>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</si>
  <si>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</si>
  <si>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</si>
  <si>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</si>
  <si>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</si>
  <si>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</si>
  <si>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</si>
  <si>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</si>
  <si>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</si>
  <si>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</si>
  <si>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</si>
  <si>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</si>
  <si>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</si>
  <si>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</si>
  <si>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</si>
  <si>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</si>
  <si>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Verzinkt + RAL 7035 (Außenanlage)</t>
  </si>
  <si>
    <t>Verzinkt + Special RAL</t>
  </si>
  <si>
    <t>Galvanisé + Special RAL</t>
  </si>
  <si>
    <t>Edelstahl + Special RAL</t>
  </si>
  <si>
    <t>Acier inoxydable + Special RAL</t>
  </si>
  <si>
    <t>stainless + Special RAL</t>
  </si>
  <si>
    <t>zinc + Special RAL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</si>
  <si>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</si>
  <si>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</si>
  <si>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</si>
  <si>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</si>
  <si>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</si>
  <si>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</si>
  <si>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</si>
  <si>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</si>
  <si>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</si>
  <si>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</si>
  <si>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</si>
  <si>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</si>
  <si>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</si>
  <si>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</si>
  <si>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</si>
  <si>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</si>
  <si>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</si>
  <si>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</si>
  <si>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</si>
  <si>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</si>
  <si>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</si>
  <si>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</si>
  <si>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</si>
  <si>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</si>
  <si>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</si>
  <si>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</si>
  <si>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</si>
  <si>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</si>
  <si>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</si>
  <si>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</si>
  <si>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</si>
  <si>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</si>
  <si>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</si>
  <si>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</si>
  <si>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</si>
  <si>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</si>
  <si>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</si>
  <si>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Stainless 316</t>
  </si>
  <si>
    <t>Edelstahl 316</t>
  </si>
  <si>
    <t>Acier inoxydable 316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</si>
  <si>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</si>
  <si>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</si>
  <si>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</si>
  <si>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</si>
  <si>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</si>
  <si>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</si>
  <si>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</si>
  <si>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</si>
  <si>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</si>
  <si>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</si>
  <si>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</si>
  <si>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</si>
  <si>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</si>
  <si>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</si>
  <si>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</si>
  <si>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</si>
  <si>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</si>
  <si>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</si>
  <si>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</si>
  <si>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</si>
  <si>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</si>
  <si>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</si>
  <si>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</si>
  <si>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</si>
  <si>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</si>
  <si>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</si>
  <si>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</si>
  <si>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</si>
  <si>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</si>
  <si>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</si>
  <si>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</si>
  <si>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</si>
  <si>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</si>
  <si>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</si>
  <si>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</si>
  <si>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</si>
  <si>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</si>
  <si>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</si>
  <si>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</si>
  <si>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</si>
  <si>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</si>
  <si>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</si>
  <si>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</si>
  <si>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</si>
  <si>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</si>
  <si>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</si>
  <si>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</si>
  <si>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</si>
  <si>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</si>
  <si>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</si>
  <si>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</si>
  <si>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</si>
  <si>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</si>
  <si>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</si>
  <si>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</si>
  <si>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Galvanié + Special RAL</t>
  </si>
  <si>
    <t>Automatic (standard)</t>
  </si>
  <si>
    <t>Automatisch (Standard)</t>
  </si>
  <si>
    <t>Automatiquement (standard)</t>
  </si>
  <si>
    <t>Obere und untere + frontale Rampe (90° seitliche Auffahrt)</t>
  </si>
  <si>
    <t>Rampe supérieure et inférieure + frontale (latérale à 90 °)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</si>
  <si>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</si>
  <si>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</si>
  <si>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</si>
  <si>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</si>
  <si>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</si>
  <si>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</si>
  <si>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</si>
  <si>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</si>
  <si>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</si>
  <si>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</si>
  <si>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</si>
  <si>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</si>
  <si>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</si>
  <si>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</si>
  <si>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</si>
  <si>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</si>
  <si>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</si>
  <si>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</si>
  <si>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</si>
  <si>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</si>
  <si>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</si>
  <si>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</si>
  <si>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</si>
  <si>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</si>
  <si>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</si>
  <si>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</si>
  <si>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</si>
  <si>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</si>
  <si>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</si>
  <si>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</si>
  <si>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</si>
  <si>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</si>
  <si>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</si>
  <si>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</si>
  <si>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</si>
  <si>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</si>
  <si>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</si>
  <si>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</si>
  <si>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</si>
  <si>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</si>
  <si>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</si>
  <si>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</si>
  <si>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</si>
  <si>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</si>
  <si>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</si>
  <si>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</si>
  <si>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</si>
  <si>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Automático (estándar)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</si>
  <si>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</si>
  <si>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</si>
  <si>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</si>
  <si>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</si>
  <si>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</si>
  <si>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</si>
  <si>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</si>
  <si>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</si>
  <si>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</si>
  <si>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</si>
  <si>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</si>
  <si>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</si>
  <si>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</si>
  <si>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Características de seguridad según EN 81-40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</si>
  <si>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</si>
  <si>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</si>
  <si>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</si>
  <si>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</si>
  <si>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</si>
  <si>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</si>
  <si>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</si>
  <si>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</si>
  <si>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</si>
  <si>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</si>
  <si>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</si>
  <si>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</si>
  <si>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</si>
  <si>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</si>
  <si>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</si>
  <si>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</si>
  <si>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</si>
  <si>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</si>
  <si>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</si>
  <si>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</si>
  <si>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</si>
  <si>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Inoxidable 316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</si>
  <si>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</si>
  <si>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</si>
  <si>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</si>
  <si>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</si>
  <si>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</si>
  <si>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</si>
  <si>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</si>
  <si>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</si>
  <si>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</si>
  <si>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</si>
  <si>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</si>
  <si>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</si>
  <si>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</si>
  <si>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</si>
  <si>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</si>
  <si>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</si>
  <si>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</si>
  <si>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</si>
  <si>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</si>
  <si>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</si>
  <si>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</si>
  <si>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</si>
  <si>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</si>
  <si>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</si>
  <si>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</si>
  <si>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</si>
  <si>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</si>
  <si>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</si>
  <si>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</si>
  <si>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Rampa frontal plegable de 85 grados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</si>
  <si>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</si>
  <si>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</si>
  <si>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</si>
  <si>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</si>
  <si>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</si>
  <si>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</si>
  <si>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Rampa superior e inferior + rampa frontal (acceso lateral de 90 °)</t>
  </si>
  <si>
    <t>Rampa superior y frontal (sin inferior)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</si>
  <si>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</si>
  <si>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</si>
  <si>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</si>
  <si>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</si>
  <si>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</si>
  <si>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</si>
  <si>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</si>
  <si>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</si>
  <si>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</si>
  <si>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</si>
  <si>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</si>
  <si>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</si>
  <si>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</si>
  <si>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</si>
  <si>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</si>
  <si>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</si>
  <si>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</si>
  <si>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</si>
  <si>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</si>
  <si>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</si>
  <si>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</si>
  <si>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</si>
  <si>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</si>
  <si>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</si>
  <si>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</si>
  <si>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</si>
  <si>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</si>
  <si>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</si>
  <si>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</si>
  <si>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</si>
  <si>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</si>
  <si>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</si>
  <si>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</si>
  <si>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</si>
  <si>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</si>
  <si>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</si>
  <si>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</si>
  <si>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</si>
  <si>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</si>
  <si>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</si>
  <si>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</si>
  <si>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</si>
  <si>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</si>
  <si>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</si>
  <si>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</si>
  <si>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</si>
  <si>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</si>
  <si>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</si>
  <si>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</si>
  <si>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</si>
  <si>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</si>
  <si>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</si>
  <si>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</si>
  <si>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</si>
  <si>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</si>
  <si>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</si>
  <si>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</si>
  <si>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</si>
  <si>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</si>
  <si>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</si>
  <si>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</si>
  <si>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</si>
  <si>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</si>
  <si>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</si>
  <si>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</si>
  <si>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</si>
  <si>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</si>
  <si>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STRATOS.LE.2019.B</t>
  </si>
  <si>
    <t>STRATOS20190618EN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</si>
</sst>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5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9" fillId="0" borderId="0"/>
    <xf numFmtId="0" fontId="52" fillId="0" borderId="0" applyNumberFormat="0" applyFill="0" applyBorder="0" applyAlignment="0" applyProtection="0"/>
  </cellStyleXfs>
  <cellXfs count="320">
    <xf numFmtId="0" fontId="0" fillId="0" borderId="0" xfId="0"/>
    <xf numFmtId="1" fontId="24" fillId="3" borderId="3" xfId="0" applyNumberFormat="1" applyFont="1" applyFill="1" applyBorder="1" applyAlignment="1" applyProtection="1">
      <alignment vertical="center"/>
      <protection locked="0"/>
    </xf>
    <xf numFmtId="1" fontId="24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3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19" fillId="0" borderId="0" xfId="2"/>
    <xf numFmtId="49" fontId="19" fillId="0" borderId="0" xfId="2" applyNumberFormat="1"/>
    <xf numFmtId="0" fontId="0" fillId="0" borderId="0" xfId="2" applyFont="1"/>
    <xf numFmtId="49" fontId="24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7" fillId="11" borderId="0" xfId="0" applyFont="1" applyFill="1" applyAlignment="1" applyProtection="1">
      <alignment vertical="center"/>
      <protection hidden="1"/>
    </xf>
    <xf numFmtId="0" fontId="38" fillId="11" borderId="0" xfId="0" applyFont="1" applyFill="1" applyAlignment="1">
      <alignment vertical="center"/>
    </xf>
    <xf numFmtId="0" fontId="39" fillId="11" borderId="0" xfId="0" applyFont="1" applyFill="1" applyAlignment="1">
      <alignment vertical="center"/>
    </xf>
    <xf numFmtId="0" fontId="37" fillId="3" borderId="7" xfId="0" applyFont="1" applyFill="1" applyBorder="1" applyAlignment="1" applyProtection="1">
      <alignment vertical="center"/>
      <protection hidden="1"/>
    </xf>
    <xf numFmtId="0" fontId="38" fillId="3" borderId="8" xfId="0" applyFont="1" applyFill="1" applyBorder="1" applyAlignment="1">
      <alignment vertical="center"/>
    </xf>
    <xf numFmtId="0" fontId="38" fillId="3" borderId="13" xfId="0" applyFont="1" applyFill="1" applyBorder="1" applyAlignment="1">
      <alignment vertical="center"/>
    </xf>
    <xf numFmtId="0" fontId="37" fillId="3" borderId="9" xfId="0" applyFont="1" applyFill="1" applyBorder="1" applyAlignment="1" applyProtection="1">
      <alignment vertical="center"/>
      <protection hidden="1"/>
    </xf>
    <xf numFmtId="0" fontId="38" fillId="3" borderId="0" xfId="0" applyFont="1" applyFill="1" applyAlignment="1">
      <alignment vertical="center"/>
    </xf>
    <xf numFmtId="0" fontId="38" fillId="3" borderId="12" xfId="0" applyFont="1" applyFill="1" applyBorder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Alignment="1">
      <alignment vertical="center" wrapText="1"/>
    </xf>
    <xf numFmtId="0" fontId="37" fillId="3" borderId="7" xfId="0" applyFont="1" applyFill="1" applyBorder="1" applyAlignment="1">
      <alignment vertical="center"/>
    </xf>
    <xf numFmtId="0" fontId="37" fillId="3" borderId="8" xfId="0" applyFont="1" applyFill="1" applyBorder="1" applyAlignment="1">
      <alignment vertical="center"/>
    </xf>
    <xf numFmtId="0" fontId="38" fillId="3" borderId="8" xfId="0" applyFont="1" applyFill="1" applyBorder="1" applyAlignment="1">
      <alignment horizontal="left" vertical="center"/>
    </xf>
    <xf numFmtId="0" fontId="38" fillId="3" borderId="8" xfId="0" applyFont="1" applyFill="1" applyBorder="1" applyAlignment="1">
      <alignment vertical="center" wrapText="1"/>
    </xf>
    <xf numFmtId="0" fontId="37" fillId="3" borderId="9" xfId="0" applyFont="1" applyFill="1" applyBorder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9" xfId="0" applyFont="1" applyFill="1" applyBorder="1" applyAlignment="1">
      <alignment vertical="center"/>
    </xf>
    <xf numFmtId="0" fontId="38" fillId="3" borderId="11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 vertical="top" wrapText="1"/>
    </xf>
    <xf numFmtId="0" fontId="38" fillId="3" borderId="28" xfId="0" applyFont="1" applyFill="1" applyBorder="1" applyAlignment="1">
      <alignment vertical="center"/>
    </xf>
    <xf numFmtId="0" fontId="37" fillId="3" borderId="10" xfId="0" applyFont="1" applyFill="1" applyBorder="1" applyAlignment="1" applyProtection="1">
      <alignment vertical="center"/>
      <protection hidden="1"/>
    </xf>
    <xf numFmtId="0" fontId="46" fillId="3" borderId="0" xfId="0" applyFont="1" applyFill="1" applyAlignment="1">
      <alignment vertical="center"/>
    </xf>
    <xf numFmtId="0" fontId="0" fillId="6" borderId="0" xfId="0" applyFill="1"/>
    <xf numFmtId="49" fontId="18" fillId="0" borderId="0" xfId="2" applyNumberFormat="1" applyFont="1"/>
    <xf numFmtId="49" fontId="17" fillId="0" borderId="0" xfId="2" applyNumberFormat="1" applyFont="1"/>
    <xf numFmtId="0" fontId="16" fillId="0" borderId="0" xfId="2" applyFont="1"/>
    <xf numFmtId="49" fontId="16" fillId="0" borderId="0" xfId="2" applyNumberFormat="1" applyFont="1"/>
    <xf numFmtId="0" fontId="39" fillId="3" borderId="30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horizontal="center" vertical="center"/>
    </xf>
    <xf numFmtId="0" fontId="39" fillId="3" borderId="35" xfId="0" applyFont="1" applyFill="1" applyBorder="1" applyAlignment="1" applyProtection="1">
      <alignment vertical="center"/>
      <protection locked="0"/>
    </xf>
    <xf numFmtId="0" fontId="39" fillId="3" borderId="35" xfId="0" applyFont="1" applyFill="1" applyBorder="1" applyAlignment="1">
      <alignment vertical="center"/>
    </xf>
    <xf numFmtId="0" fontId="39" fillId="3" borderId="1" xfId="0" applyFont="1" applyFill="1" applyBorder="1" applyAlignment="1">
      <alignment vertical="center"/>
    </xf>
    <xf numFmtId="0" fontId="38" fillId="13" borderId="0" xfId="0" applyFont="1" applyFill="1" applyAlignment="1">
      <alignment vertical="center"/>
    </xf>
    <xf numFmtId="0" fontId="38" fillId="13" borderId="9" xfId="0" applyFont="1" applyFill="1" applyBorder="1" applyAlignment="1">
      <alignment vertical="center"/>
    </xf>
    <xf numFmtId="0" fontId="38" fillId="13" borderId="0" xfId="0" applyFont="1" applyFill="1" applyAlignment="1">
      <alignment horizontal="left" vertical="center"/>
    </xf>
    <xf numFmtId="0" fontId="38" fillId="13" borderId="10" xfId="0" applyFont="1" applyFill="1" applyBorder="1" applyAlignment="1">
      <alignment vertical="center"/>
    </xf>
    <xf numFmtId="0" fontId="38" fillId="13" borderId="11" xfId="0" applyFont="1" applyFill="1" applyBorder="1" applyAlignment="1">
      <alignment vertical="center"/>
    </xf>
    <xf numFmtId="0" fontId="38" fillId="13" borderId="11" xfId="0" applyFont="1" applyFill="1" applyBorder="1" applyAlignment="1">
      <alignment horizontal="left" vertical="center"/>
    </xf>
    <xf numFmtId="0" fontId="43" fillId="3" borderId="12" xfId="0" applyFont="1" applyFill="1" applyBorder="1" applyAlignment="1">
      <alignment vertical="center"/>
    </xf>
    <xf numFmtId="0" fontId="37" fillId="14" borderId="0" xfId="0" applyFont="1" applyFill="1" applyAlignment="1" applyProtection="1">
      <alignment vertical="center"/>
      <protection hidden="1"/>
    </xf>
    <xf numFmtId="0" fontId="38" fillId="14" borderId="0" xfId="0" applyFont="1" applyFill="1" applyAlignment="1">
      <alignment vertical="center"/>
    </xf>
    <xf numFmtId="0" fontId="36" fillId="14" borderId="0" xfId="0" applyFont="1" applyFill="1" applyAlignment="1">
      <alignment horizontal="left" vertical="center"/>
    </xf>
    <xf numFmtId="0" fontId="39" fillId="14" borderId="0" xfId="0" applyFont="1" applyFill="1" applyAlignment="1">
      <alignment vertical="center"/>
    </xf>
    <xf numFmtId="0" fontId="39" fillId="14" borderId="0" xfId="0" applyFont="1" applyFill="1" applyAlignment="1">
      <alignment vertical="center" wrapText="1"/>
    </xf>
    <xf numFmtId="0" fontId="38" fillId="14" borderId="0" xfId="0" applyFont="1" applyFill="1" applyAlignment="1">
      <alignment vertical="center" wrapText="1"/>
    </xf>
    <xf numFmtId="0" fontId="42" fillId="14" borderId="0" xfId="0" applyFont="1" applyFill="1" applyAlignment="1">
      <alignment horizontal="left" vertical="center" wrapText="1"/>
    </xf>
    <xf numFmtId="0" fontId="45" fillId="14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0" fontId="38" fillId="3" borderId="0" xfId="0" applyFont="1" applyFill="1" applyAlignment="1">
      <alignment horizontal="center" vertical="center"/>
    </xf>
    <xf numFmtId="49" fontId="13" fillId="0" borderId="0" xfId="2" applyNumberFormat="1" applyFont="1"/>
    <xf numFmtId="0" fontId="38" fillId="3" borderId="7" xfId="0" applyFont="1" applyFill="1" applyBorder="1" applyAlignment="1">
      <alignment vertical="center"/>
    </xf>
    <xf numFmtId="0" fontId="43" fillId="3" borderId="0" xfId="0" applyFont="1" applyFill="1" applyAlignment="1">
      <alignment vertical="center"/>
    </xf>
    <xf numFmtId="0" fontId="47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4" fillId="0" borderId="0" xfId="2" applyFont="1"/>
    <xf numFmtId="0" fontId="39" fillId="3" borderId="14" xfId="0" applyFont="1" applyFill="1" applyBorder="1" applyAlignment="1" applyProtection="1">
      <alignment vertical="center"/>
      <protection locked="0"/>
    </xf>
    <xf numFmtId="49" fontId="4" fillId="0" borderId="0" xfId="2" applyNumberFormat="1" applyFont="1"/>
    <xf numFmtId="49" fontId="3" fillId="0" borderId="0" xfId="2" applyNumberFormat="1" applyFont="1"/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0" xfId="0" applyFont="1" applyFill="1" applyBorder="1" applyAlignment="1">
      <alignment vertical="center"/>
    </xf>
    <xf numFmtId="0" fontId="38" fillId="3" borderId="11" xfId="0" applyFont="1" applyFill="1" applyBorder="1" applyAlignment="1">
      <alignment horizontal="left" vertical="center"/>
    </xf>
    <xf numFmtId="49" fontId="2" fillId="0" borderId="0" xfId="2" applyNumberFormat="1" applyFont="1"/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49" fontId="1" fillId="0" borderId="0" xfId="2" applyNumberFormat="1" applyFont="1"/>
    <xf numFmtId="0" fontId="1" fillId="0" borderId="0" xfId="2" applyFont="1"/>
    <xf numFmtId="0" fontId="27" fillId="5" borderId="7" xfId="0" applyFont="1" applyFill="1" applyBorder="1" applyAlignment="1" applyProtection="1">
      <alignment horizontal="center" vertical="center"/>
    </xf>
    <xf numFmtId="0" fontId="28" fillId="5" borderId="7" xfId="0" applyFont="1" applyFill="1" applyBorder="1" applyAlignment="1" applyProtection="1">
      <alignment vertical="center"/>
    </xf>
    <xf numFmtId="0" fontId="28" fillId="5" borderId="8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29" fillId="5" borderId="13" xfId="0" applyFont="1" applyFill="1" applyBorder="1" applyAlignment="1" applyProtection="1">
      <alignment vertical="center"/>
    </xf>
    <xf numFmtId="0" fontId="30" fillId="4" borderId="9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vertical="center"/>
    </xf>
    <xf numFmtId="0" fontId="30" fillId="4" borderId="12" xfId="0" applyFont="1" applyFill="1" applyBorder="1" applyAlignment="1" applyProtection="1">
      <alignment horizontal="center" vertical="center"/>
    </xf>
    <xf numFmtId="0" fontId="30" fillId="4" borderId="9" xfId="0" applyFont="1" applyFill="1" applyBorder="1" applyAlignment="1" applyProtection="1">
      <alignment horizontal="right" vertical="center"/>
    </xf>
    <xf numFmtId="0" fontId="31" fillId="6" borderId="42" xfId="0" applyFont="1" applyFill="1" applyBorder="1" applyAlignment="1" applyProtection="1">
      <alignment vertical="center" wrapText="1"/>
    </xf>
    <xf numFmtId="0" fontId="21" fillId="6" borderId="43" xfId="1" applyFont="1" applyFill="1" applyBorder="1" applyAlignment="1" applyProtection="1">
      <alignment horizontal="left" vertical="center"/>
    </xf>
    <xf numFmtId="0" fontId="21" fillId="6" borderId="43" xfId="1" applyFont="1" applyFill="1" applyBorder="1" applyAlignment="1" applyProtection="1">
      <alignment horizontal="center" vertical="center"/>
    </xf>
    <xf numFmtId="0" fontId="21" fillId="6" borderId="46" xfId="1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3" fillId="2" borderId="14" xfId="0" applyFont="1" applyFill="1" applyBorder="1" applyAlignment="1" applyProtection="1">
      <alignment vertical="center"/>
    </xf>
    <xf numFmtId="0" fontId="32" fillId="2" borderId="15" xfId="0" applyFont="1" applyFill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1" fillId="2" borderId="17" xfId="0" applyFont="1" applyFill="1" applyBorder="1" applyAlignment="1" applyProtection="1">
      <alignment horizontal="center" vertical="center"/>
    </xf>
    <xf numFmtId="0" fontId="23" fillId="2" borderId="18" xfId="0" applyFont="1" applyFill="1" applyBorder="1" applyAlignment="1" applyProtection="1">
      <alignment vertical="center"/>
    </xf>
    <xf numFmtId="0" fontId="32" fillId="2" borderId="18" xfId="0" applyFont="1" applyFill="1" applyBorder="1" applyAlignment="1" applyProtection="1">
      <alignment vertical="center"/>
    </xf>
    <xf numFmtId="0" fontId="25" fillId="2" borderId="18" xfId="0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vertical="center"/>
    </xf>
    <xf numFmtId="0" fontId="32" fillId="2" borderId="25" xfId="0" applyFont="1" applyFill="1" applyBorder="1" applyAlignment="1" applyProtection="1">
      <alignment vertical="center"/>
    </xf>
    <xf numFmtId="0" fontId="23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3" fillId="2" borderId="2" xfId="0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vertical="center"/>
    </xf>
    <xf numFmtId="0" fontId="23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3" fillId="2" borderId="2" xfId="0" applyFont="1" applyFill="1" applyBorder="1" applyAlignment="1" applyProtection="1">
      <alignment vertical="center" wrapText="1"/>
    </xf>
    <xf numFmtId="0" fontId="32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vertical="center"/>
    </xf>
    <xf numFmtId="0" fontId="23" fillId="2" borderId="20" xfId="0" applyFont="1" applyFill="1" applyBorder="1" applyAlignment="1" applyProtection="1">
      <alignment vertical="center"/>
    </xf>
    <xf numFmtId="0" fontId="32" fillId="2" borderId="21" xfId="0" applyFont="1" applyFill="1" applyBorder="1" applyAlignment="1" applyProtection="1">
      <alignment vertical="center"/>
    </xf>
    <xf numFmtId="0" fontId="23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2" fillId="2" borderId="41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20" xfId="0" applyFont="1" applyFill="1" applyBorder="1" applyAlignment="1" applyProtection="1">
      <alignment vertical="center"/>
    </xf>
    <xf numFmtId="0" fontId="32" fillId="2" borderId="24" xfId="0" applyFont="1" applyFill="1" applyBorder="1" applyAlignment="1" applyProtection="1">
      <alignment vertical="center"/>
    </xf>
    <xf numFmtId="0" fontId="23" fillId="2" borderId="24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39" xfId="0" applyFont="1" applyFill="1" applyBorder="1" applyAlignment="1" applyProtection="1">
      <alignment vertical="center"/>
    </xf>
    <xf numFmtId="0" fontId="32" fillId="2" borderId="39" xfId="0" applyFont="1" applyFill="1" applyBorder="1" applyAlignment="1" applyProtection="1">
      <alignment vertical="center"/>
    </xf>
    <xf numFmtId="0" fontId="23" fillId="2" borderId="39" xfId="0" applyFont="1" applyFill="1" applyBorder="1" applyAlignment="1" applyProtection="1">
      <alignment horizontal="center" vertical="center"/>
    </xf>
    <xf numFmtId="0" fontId="32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4" fillId="0" borderId="0" xfId="0" applyFont="1"/>
    <xf numFmtId="0" fontId="20" fillId="2" borderId="14" xfId="0" applyFont="1" applyFill="1" applyBorder="1" applyAlignment="1" applyProtection="1">
      <alignment vertical="center"/>
    </xf>
    <xf numFmtId="0" fontId="32" fillId="2" borderId="23" xfId="0" applyFont="1" applyFill="1" applyBorder="1" applyAlignment="1" applyProtection="1">
      <alignment vertical="center"/>
    </xf>
    <xf numFmtId="0" fontId="23" fillId="2" borderId="23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vertical="center"/>
    </xf>
    <xf numFmtId="0" fontId="25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horizontal="right" vertical="center" wrapText="1"/>
    </xf>
    <xf numFmtId="0" fontId="20" fillId="3" borderId="2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vertical="center"/>
      <protection locked="0"/>
    </xf>
    <xf numFmtId="0" fontId="20" fillId="3" borderId="1" xfId="0" applyFont="1" applyFill="1" applyBorder="1" applyAlignment="1" applyProtection="1">
      <alignment vertical="center"/>
      <protection locked="0"/>
    </xf>
    <xf numFmtId="0" fontId="55" fillId="0" borderId="0" xfId="0" applyFont="1"/>
    <xf numFmtId="0" fontId="20" fillId="3" borderId="4" xfId="0" applyFont="1" applyFill="1" applyBorder="1" applyAlignment="1" applyProtection="1">
      <alignment vertical="center"/>
      <protection locked="0"/>
    </xf>
    <xf numFmtId="0" fontId="25" fillId="3" borderId="5" xfId="0" applyFont="1" applyFill="1" applyBorder="1" applyAlignment="1" applyProtection="1">
      <alignment vertical="center"/>
      <protection locked="0"/>
    </xf>
    <xf numFmtId="0" fontId="20" fillId="3" borderId="5" xfId="0" applyFont="1" applyFill="1" applyBorder="1" applyAlignment="1" applyProtection="1">
      <alignment vertical="center"/>
      <protection locked="0"/>
    </xf>
    <xf numFmtId="1" fontId="0" fillId="0" borderId="43" xfId="0" applyNumberFormat="1" applyFont="1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3" fillId="7" borderId="8" xfId="0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vertical="center"/>
    </xf>
    <xf numFmtId="1" fontId="33" fillId="7" borderId="8" xfId="0" applyNumberFormat="1" applyFont="1" applyFill="1" applyBorder="1" applyAlignment="1" applyProtection="1">
      <alignment horizontal="right" vertical="center"/>
    </xf>
    <xf numFmtId="0" fontId="23" fillId="8" borderId="9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vertical="center"/>
    </xf>
    <xf numFmtId="0" fontId="25" fillId="8" borderId="0" xfId="0" applyFont="1" applyFill="1" applyBorder="1" applyAlignment="1" applyProtection="1">
      <alignment vertical="center"/>
      <protection hidden="1"/>
    </xf>
    <xf numFmtId="0" fontId="25" fillId="8" borderId="0" xfId="0" applyFont="1" applyFill="1" applyBorder="1" applyAlignment="1" applyProtection="1">
      <alignment vertical="center"/>
    </xf>
    <xf numFmtId="0" fontId="22" fillId="10" borderId="9" xfId="0" applyFont="1" applyFill="1" applyBorder="1" applyAlignment="1" applyProtection="1">
      <alignment vertical="center"/>
    </xf>
    <xf numFmtId="0" fontId="31" fillId="10" borderId="0" xfId="0" applyFont="1" applyFill="1" applyBorder="1" applyAlignment="1" applyProtection="1">
      <alignment vertical="center"/>
    </xf>
    <xf numFmtId="0" fontId="34" fillId="10" borderId="0" xfId="0" applyFont="1" applyFill="1" applyBorder="1" applyAlignment="1" applyProtection="1">
      <alignment vertical="center"/>
      <protection hidden="1"/>
    </xf>
    <xf numFmtId="0" fontId="34" fillId="10" borderId="0" xfId="0" applyFont="1" applyFill="1" applyBorder="1" applyAlignment="1" applyProtection="1">
      <alignment vertical="center"/>
    </xf>
    <xf numFmtId="164" fontId="35" fillId="10" borderId="0" xfId="0" applyNumberFormat="1" applyFont="1" applyFill="1" applyBorder="1" applyAlignment="1" applyProtection="1">
      <alignment horizontal="center" vertical="center"/>
    </xf>
    <xf numFmtId="0" fontId="22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2" fillId="2" borderId="25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/>
    </xf>
    <xf numFmtId="1" fontId="32" fillId="2" borderId="1" xfId="0" applyNumberFormat="1" applyFont="1" applyFill="1" applyBorder="1" applyAlignment="1" applyProtection="1">
      <alignment vertical="center" wrapText="1"/>
    </xf>
    <xf numFmtId="49" fontId="30" fillId="4" borderId="0" xfId="0" applyNumberFormat="1" applyFont="1" applyFill="1" applyBorder="1" applyAlignment="1" applyProtection="1">
      <alignment horizontal="left" vertical="center"/>
    </xf>
    <xf numFmtId="49" fontId="0" fillId="9" borderId="32" xfId="0" applyNumberFormat="1" applyFill="1" applyBorder="1" applyProtection="1"/>
    <xf numFmtId="0" fontId="20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22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12" borderId="30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39" fillId="12" borderId="38" xfId="0" applyFont="1" applyFill="1" applyBorder="1" applyAlignment="1">
      <alignment horizontal="center" vertical="center"/>
    </xf>
    <xf numFmtId="0" fontId="39" fillId="12" borderId="29" xfId="0" applyFont="1" applyFill="1" applyBorder="1" applyAlignment="1">
      <alignment horizontal="center" vertical="center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>
      <alignment horizontal="left" vertical="center"/>
    </xf>
    <xf numFmtId="0" fontId="50" fillId="12" borderId="1" xfId="0" applyFont="1" applyFill="1" applyBorder="1" applyAlignment="1">
      <alignment horizontal="left" vertical="center"/>
    </xf>
    <xf numFmtId="0" fontId="38" fillId="3" borderId="30" xfId="0" applyFont="1" applyFill="1" applyBorder="1" applyAlignment="1" applyProtection="1">
      <alignment horizontal="center" vertical="center"/>
    </xf>
    <xf numFmtId="0" fontId="38" fillId="3" borderId="35" xfId="0" applyFont="1" applyFill="1" applyBorder="1" applyAlignment="1" applyProtection="1">
      <alignment horizontal="center" vertical="center"/>
    </xf>
    <xf numFmtId="0" fontId="38" fillId="3" borderId="36" xfId="0" applyFont="1" applyFill="1" applyBorder="1" applyAlignment="1" applyProtection="1">
      <alignment horizontal="center" vertical="top"/>
      <protection locked="0"/>
    </xf>
    <xf numFmtId="0" fontId="38" fillId="3" borderId="34" xfId="0" applyFont="1" applyFill="1" applyBorder="1" applyAlignment="1" applyProtection="1">
      <alignment horizontal="center" vertical="top"/>
      <protection locked="0"/>
    </xf>
    <xf numFmtId="0" fontId="38" fillId="3" borderId="21" xfId="0" applyFont="1" applyFill="1" applyBorder="1" applyAlignment="1" applyProtection="1">
      <alignment horizontal="center" vertical="top"/>
      <protection locked="0"/>
    </xf>
    <xf numFmtId="0" fontId="38" fillId="3" borderId="37" xfId="0" applyFont="1" applyFill="1" applyBorder="1" applyAlignment="1" applyProtection="1">
      <alignment horizontal="center" vertical="top"/>
      <protection locked="0"/>
    </xf>
    <xf numFmtId="0" fontId="38" fillId="3" borderId="0" xfId="0" applyFont="1" applyFill="1" applyAlignment="1" applyProtection="1">
      <alignment horizontal="center" vertical="top"/>
      <protection locked="0"/>
    </xf>
    <xf numFmtId="0" fontId="38" fillId="3" borderId="23" xfId="0" applyFont="1" applyFill="1" applyBorder="1" applyAlignment="1" applyProtection="1">
      <alignment horizontal="center" vertical="top"/>
      <protection locked="0"/>
    </xf>
    <xf numFmtId="0" fontId="38" fillId="3" borderId="38" xfId="0" applyFont="1" applyFill="1" applyBorder="1" applyAlignment="1" applyProtection="1">
      <alignment horizontal="center" vertical="top"/>
      <protection locked="0"/>
    </xf>
    <xf numFmtId="0" fontId="38" fillId="3" borderId="29" xfId="0" applyFont="1" applyFill="1" applyBorder="1" applyAlignment="1" applyProtection="1">
      <alignment horizontal="center" vertical="top"/>
      <protection locked="0"/>
    </xf>
    <xf numFmtId="0" fontId="38" fillId="3" borderId="15" xfId="0" applyFont="1" applyFill="1" applyBorder="1" applyAlignment="1" applyProtection="1">
      <alignment horizontal="center" vertical="top"/>
      <protection locked="0"/>
    </xf>
    <xf numFmtId="0" fontId="39" fillId="3" borderId="2" xfId="0" applyFont="1" applyFill="1" applyBorder="1" applyAlignment="1" applyProtection="1">
      <alignment horizontal="left" vertical="center"/>
      <protection locked="0"/>
    </xf>
    <xf numFmtId="49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30" xfId="0" applyFont="1" applyFill="1" applyBorder="1" applyAlignment="1" applyProtection="1">
      <alignment horizontal="center" vertical="center"/>
      <protection locked="0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0" fontId="38" fillId="3" borderId="35" xfId="0" applyFont="1" applyFill="1" applyBorder="1" applyAlignment="1" applyProtection="1">
      <alignment horizontal="center" vertical="center"/>
      <protection locked="0"/>
    </xf>
    <xf numFmtId="49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6" xfId="0" applyFont="1" applyFill="1" applyBorder="1" applyAlignment="1" applyProtection="1">
      <alignment horizontal="center" vertical="center"/>
      <protection locked="0"/>
    </xf>
    <xf numFmtId="0" fontId="39" fillId="3" borderId="34" xfId="0" applyFont="1" applyFill="1" applyBorder="1" applyAlignment="1" applyProtection="1">
      <alignment horizontal="center" vertical="center"/>
      <protection locked="0"/>
    </xf>
    <xf numFmtId="0" fontId="39" fillId="3" borderId="21" xfId="0" applyFont="1" applyFill="1" applyBorder="1" applyAlignment="1" applyProtection="1">
      <alignment horizontal="center" vertical="center"/>
      <protection locked="0"/>
    </xf>
    <xf numFmtId="1" fontId="38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>
      <alignment horizontal="center" vertical="center"/>
    </xf>
    <xf numFmtId="0" fontId="39" fillId="3" borderId="29" xfId="0" applyFont="1" applyFill="1" applyBorder="1" applyAlignment="1" applyProtection="1">
      <alignment horizontal="center" vertical="center"/>
      <protection locked="0"/>
    </xf>
    <xf numFmtId="0" fontId="39" fillId="3" borderId="15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left" vertical="center"/>
      <protection locked="0"/>
    </xf>
    <xf numFmtId="0" fontId="39" fillId="3" borderId="29" xfId="0" applyFont="1" applyFill="1" applyBorder="1" applyAlignment="1" applyProtection="1">
      <alignment horizontal="left" vertical="center"/>
      <protection locked="0"/>
    </xf>
    <xf numFmtId="0" fontId="39" fillId="3" borderId="15" xfId="0" applyFont="1" applyFill="1" applyBorder="1" applyAlignment="1" applyProtection="1">
      <alignment horizontal="left" vertical="center"/>
      <protection locked="0"/>
    </xf>
    <xf numFmtId="0" fontId="50" fillId="3" borderId="29" xfId="0" applyFont="1" applyFill="1" applyBorder="1" applyAlignment="1" applyProtection="1">
      <alignment horizontal="left" vertical="center"/>
      <protection hidden="1"/>
    </xf>
    <xf numFmtId="0" fontId="50" fillId="3" borderId="15" xfId="0" applyFont="1" applyFill="1" applyBorder="1" applyAlignment="1" applyProtection="1">
      <alignment horizontal="left" vertical="center"/>
      <protection hidden="1"/>
    </xf>
    <xf numFmtId="49" fontId="37" fillId="3" borderId="8" xfId="0" applyNumberFormat="1" applyFont="1" applyFill="1" applyBorder="1" applyAlignment="1">
      <alignment horizontal="left" vertical="center" wrapText="1"/>
    </xf>
    <xf numFmtId="49" fontId="37" fillId="3" borderId="13" xfId="0" applyNumberFormat="1" applyFont="1" applyFill="1" applyBorder="1" applyAlignment="1">
      <alignment horizontal="left" vertical="center" wrapText="1"/>
    </xf>
    <xf numFmtId="49" fontId="38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7" fillId="3" borderId="0" xfId="0" applyNumberFormat="1" applyFont="1" applyFill="1" applyAlignment="1">
      <alignment horizontal="left" vertical="center" wrapText="1"/>
    </xf>
    <xf numFmtId="49" fontId="37" fillId="3" borderId="12" xfId="0" applyNumberFormat="1" applyFont="1" applyFill="1" applyBorder="1" applyAlignment="1">
      <alignment horizontal="left" vertical="center" wrapText="1"/>
    </xf>
    <xf numFmtId="49" fontId="0" fillId="3" borderId="0" xfId="0" applyNumberFormat="1" applyFill="1" applyBorder="1" applyAlignment="1" applyProtection="1">
      <alignment horizontal="left" vertical="center" wrapText="1"/>
      <protection locked="0"/>
    </xf>
    <xf numFmtId="49" fontId="0" fillId="3" borderId="12" xfId="0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>
      <alignment horizontal="left" vertical="center"/>
    </xf>
    <xf numFmtId="49" fontId="38" fillId="3" borderId="28" xfId="0" applyNumberFormat="1" applyFont="1" applyFill="1" applyBorder="1" applyAlignment="1">
      <alignment horizontal="left" vertical="center"/>
    </xf>
    <xf numFmtId="49" fontId="38" fillId="13" borderId="0" xfId="0" applyNumberFormat="1" applyFont="1" applyFill="1" applyAlignment="1">
      <alignment horizontal="left" vertical="center" wrapText="1"/>
    </xf>
    <xf numFmtId="49" fontId="38" fillId="13" borderId="12" xfId="0" applyNumberFormat="1" applyFont="1" applyFill="1" applyBorder="1" applyAlignment="1">
      <alignment horizontal="left" vertical="center" wrapText="1"/>
    </xf>
    <xf numFmtId="49" fontId="52" fillId="3" borderId="11" xfId="3" applyNumberFormat="1" applyFill="1" applyBorder="1" applyAlignment="1" applyProtection="1">
      <alignment horizontal="left" vertical="center" wrapText="1"/>
      <protection locked="0"/>
    </xf>
    <xf numFmtId="49" fontId="38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0" xfId="0" applyNumberFormat="1" applyFont="1" applyFill="1" applyAlignment="1" applyProtection="1">
      <alignment horizontal="left" vertical="center" wrapText="1"/>
      <protection locked="0"/>
    </xf>
    <xf numFmtId="49" fontId="38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13" borderId="0" xfId="0" applyFont="1" applyFill="1" applyAlignment="1" applyProtection="1">
      <alignment horizontal="left" vertical="center"/>
      <protection locked="0"/>
    </xf>
    <xf numFmtId="0" fontId="38" fillId="13" borderId="12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>
      <alignment horizontal="left" vertical="center" wrapText="1"/>
    </xf>
    <xf numFmtId="49" fontId="38" fillId="13" borderId="28" xfId="0" applyNumberFormat="1" applyFont="1" applyFill="1" applyBorder="1" applyAlignment="1">
      <alignment horizontal="left" vertical="center" wrapText="1"/>
    </xf>
    <xf numFmtId="0" fontId="38" fillId="13" borderId="11" xfId="0" applyFont="1" applyFill="1" applyBorder="1" applyAlignment="1" applyProtection="1">
      <alignment horizontal="left" vertical="center"/>
      <protection locked="0"/>
    </xf>
    <xf numFmtId="0" fontId="38" fillId="13" borderId="28" xfId="0" applyFont="1" applyFill="1" applyBorder="1" applyAlignment="1" applyProtection="1">
      <alignment horizontal="left" vertical="center"/>
      <protection locked="0"/>
    </xf>
    <xf numFmtId="49" fontId="38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8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9" xfId="0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1" fontId="41" fillId="4" borderId="31" xfId="0" applyNumberFormat="1" applyFont="1" applyFill="1" applyBorder="1" applyAlignment="1" applyProtection="1">
      <alignment horizontal="center" vertical="center"/>
      <protection locked="0"/>
    </xf>
    <xf numFmtId="1" fontId="41" fillId="4" borderId="32" xfId="0" applyNumberFormat="1" applyFont="1" applyFill="1" applyBorder="1" applyAlignment="1" applyProtection="1">
      <alignment horizontal="center" vertical="center"/>
      <protection locked="0"/>
    </xf>
    <xf numFmtId="1" fontId="41" fillId="4" borderId="33" xfId="0" applyNumberFormat="1" applyFont="1" applyFill="1" applyBorder="1" applyAlignment="1" applyProtection="1">
      <alignment horizontal="center" vertical="center"/>
      <protection locked="0"/>
    </xf>
    <xf numFmtId="14" fontId="38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8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3" borderId="31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center"/>
    </xf>
    <xf numFmtId="0" fontId="41" fillId="3" borderId="31" xfId="0" applyFont="1" applyFill="1" applyBorder="1" applyAlignment="1" applyProtection="1">
      <alignment horizontal="center" vertical="center"/>
    </xf>
    <xf numFmtId="0" fontId="41" fillId="3" borderId="32" xfId="0" applyFont="1" applyFill="1" applyBorder="1" applyAlignment="1" applyProtection="1">
      <alignment horizontal="center" vertical="center"/>
    </xf>
    <xf numFmtId="0" fontId="41" fillId="3" borderId="33" xfId="0" applyFont="1" applyFill="1" applyBorder="1" applyAlignment="1" applyProtection="1">
      <alignment horizontal="center" vertical="center"/>
    </xf>
    <xf numFmtId="0" fontId="46" fillId="3" borderId="11" xfId="0" applyFont="1" applyFill="1" applyBorder="1" applyAlignment="1">
      <alignment horizontal="left" vertical="center"/>
    </xf>
    <xf numFmtId="0" fontId="40" fillId="3" borderId="31" xfId="0" applyFont="1" applyFill="1" applyBorder="1" applyAlignment="1" applyProtection="1">
      <alignment horizontal="left" vertical="center"/>
      <protection locked="0"/>
    </xf>
    <xf numFmtId="0" fontId="40" fillId="3" borderId="32" xfId="0" applyFont="1" applyFill="1" applyBorder="1" applyAlignment="1" applyProtection="1">
      <alignment horizontal="left" vertical="center"/>
      <protection locked="0"/>
    </xf>
    <xf numFmtId="0" fontId="40" fillId="3" borderId="33" xfId="0" applyFont="1" applyFill="1" applyBorder="1" applyAlignment="1" applyProtection="1">
      <alignment horizontal="left" vertical="center"/>
      <protection locked="0"/>
    </xf>
    <xf numFmtId="0" fontId="41" fillId="3" borderId="11" xfId="0" applyFont="1" applyFill="1" applyBorder="1" applyAlignment="1" applyProtection="1">
      <alignment horizontal="center" vertical="center"/>
    </xf>
    <xf numFmtId="0" fontId="39" fillId="3" borderId="30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9" fillId="3" borderId="1" xfId="0" applyFont="1" applyFill="1" applyBorder="1" applyAlignment="1" applyProtection="1">
      <alignment horizontal="left" vertical="center"/>
      <protection locked="0"/>
    </xf>
    <xf numFmtId="0" fontId="50" fillId="3" borderId="35" xfId="0" applyFont="1" applyFill="1" applyBorder="1" applyAlignment="1">
      <alignment horizontal="left" vertical="center"/>
    </xf>
    <xf numFmtId="0" fontId="50" fillId="3" borderId="1" xfId="0" applyFont="1" applyFill="1" applyBorder="1" applyAlignment="1">
      <alignment horizontal="left" vertical="center"/>
    </xf>
    <xf numFmtId="0" fontId="31" fillId="2" borderId="47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31" fillId="2" borderId="42" xfId="0" applyFont="1" applyFill="1" applyBorder="1" applyAlignment="1" applyProtection="1">
      <alignment horizontal="center" vertical="center"/>
    </xf>
    <xf numFmtId="0" fontId="31" fillId="2" borderId="47" xfId="0" applyFont="1" applyFill="1" applyBorder="1" applyAlignment="1" applyProtection="1">
      <alignment horizontal="center" vertical="center" wrapText="1"/>
    </xf>
    <xf numFmtId="0" fontId="31" fillId="2" borderId="22" xfId="0" applyFont="1" applyFill="1" applyBorder="1" applyAlignment="1" applyProtection="1">
      <alignment horizontal="center" vertical="center" wrapText="1"/>
    </xf>
    <xf numFmtId="0" fontId="31" fillId="2" borderId="42" xfId="0" applyFont="1" applyFill="1" applyBorder="1" applyAlignment="1" applyProtection="1">
      <alignment horizontal="center" vertical="center" wrapText="1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  <xf numFmtId="49" fontId="30" fillId="4" borderId="0" xfId="0" applyNumberFormat="1" applyFont="1" applyFill="1" applyBorder="1" applyAlignment="1" applyProtection="1">
      <alignment horizontal="left" vertical="center"/>
    </xf>
    <xf numFmtId="0" fontId="30" fillId="4" borderId="0" xfId="0" applyFont="1" applyFill="1" applyBorder="1" applyAlignment="1" applyProtection="1">
      <alignment horizontal="left" vertical="center"/>
    </xf>
    <xf numFmtId="0" fontId="21" fillId="6" borderId="44" xfId="1" applyFont="1" applyFill="1" applyBorder="1" applyAlignment="1" applyProtection="1">
      <alignment horizontal="center" vertical="center"/>
    </xf>
    <xf numFmtId="0" fontId="21" fillId="6" borderId="11" xfId="1" applyFont="1" applyFill="1" applyBorder="1" applyAlignment="1" applyProtection="1">
      <alignment horizontal="center" vertical="center"/>
    </xf>
    <xf numFmtId="0" fontId="21" fillId="6" borderId="45" xfId="1" applyFont="1" applyFill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Normální 2" xfId="1"/>
  </cellStyles>
  <dxfs count="26"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da\Desktop\LE\STRATOS_EN_PRICE-LEHNER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Y283"/>
  <sheetViews>
    <sheetView tabSelected="1" workbookViewId="0">
      <selection activeCell="G2" sqref="G2:L2"/>
    </sheetView>
  </sheetViews>
  <sheetFormatPr defaultColWidth="9.140625" defaultRowHeight="12.7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3.85546875" style="15" customWidth="1"/>
    <col min="16" max="16" width="0.28515625" style="15" customWidth="1"/>
    <col min="17" max="17" width="2.5703125" style="15" customWidth="1"/>
    <col min="18" max="18" width="4.140625" style="15" customWidth="1"/>
    <col min="19" max="25" width="2.5703125" style="15" customWidth="1"/>
    <col min="26" max="26" width="7.85546875" style="15" customWidth="1"/>
    <col min="27" max="27" width="9.7109375" style="15" customWidth="1"/>
    <col min="28" max="28" width="4.28515625" style="15" customWidth="1"/>
    <col min="29" max="29" width="7.28515625" style="15" customWidth="1"/>
    <col min="30" max="30" width="4.140625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20.140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>
      <c r="A1" s="17" t="s">
        <v>948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>
      <c r="A2" s="20">
        <v>100</v>
      </c>
      <c r="B2" s="39" t="s">
        <v>128</v>
      </c>
      <c r="C2" s="21"/>
      <c r="D2" s="21"/>
      <c r="E2" s="21"/>
      <c r="F2" s="22"/>
      <c r="G2" s="283" t="s">
        <v>115</v>
      </c>
      <c r="H2" s="284"/>
      <c r="I2" s="284"/>
      <c r="J2" s="284"/>
      <c r="K2" s="284"/>
      <c r="L2" s="285"/>
      <c r="M2" s="281" t="s">
        <v>730</v>
      </c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72" t="s">
        <v>688</v>
      </c>
      <c r="AD2" s="72"/>
      <c r="AE2" s="286"/>
      <c r="AF2" s="287"/>
      <c r="AG2" s="287"/>
      <c r="AH2" s="287"/>
      <c r="AI2" s="287"/>
      <c r="AJ2" s="288"/>
      <c r="AK2" s="22"/>
    </row>
    <row r="3" spans="1:52" ht="17.25" customHeight="1" thickBot="1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82" t="s">
        <v>472</v>
      </c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39" t="s">
        <v>220</v>
      </c>
      <c r="AD3" s="72"/>
      <c r="AE3" s="291" t="s">
        <v>947</v>
      </c>
      <c r="AF3" s="292"/>
      <c r="AG3" s="292"/>
      <c r="AH3" s="292"/>
      <c r="AI3" s="292"/>
      <c r="AJ3" s="293"/>
      <c r="AK3" s="22"/>
    </row>
    <row r="4" spans="1:52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2" t="s">
        <v>221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2" t="s">
        <v>224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>
      <c r="A6" s="20">
        <v>120</v>
      </c>
      <c r="B6" s="25" t="s">
        <v>3</v>
      </c>
      <c r="C6" s="26"/>
      <c r="D6" s="26"/>
      <c r="E6" s="26"/>
      <c r="F6" s="256" t="s">
        <v>40</v>
      </c>
      <c r="G6" s="256"/>
      <c r="H6" s="256"/>
      <c r="I6" s="256"/>
      <c r="J6" s="256"/>
      <c r="K6" s="256"/>
      <c r="L6" s="256"/>
      <c r="M6" s="256"/>
      <c r="N6" s="257"/>
      <c r="O6" s="69" t="s">
        <v>481</v>
      </c>
      <c r="P6" s="18"/>
      <c r="Q6" s="18"/>
      <c r="R6" s="27"/>
      <c r="S6" s="258"/>
      <c r="T6" s="258"/>
      <c r="U6" s="258"/>
      <c r="V6" s="258"/>
      <c r="W6" s="258"/>
      <c r="X6" s="258"/>
      <c r="Y6" s="258"/>
      <c r="Z6" s="259"/>
      <c r="AA6" s="69" t="s">
        <v>481</v>
      </c>
      <c r="AB6" s="28"/>
      <c r="AC6" s="258"/>
      <c r="AD6" s="258"/>
      <c r="AE6" s="258"/>
      <c r="AF6" s="258"/>
      <c r="AG6" s="258"/>
      <c r="AH6" s="258"/>
      <c r="AI6" s="258"/>
      <c r="AJ6" s="259"/>
      <c r="AK6" s="22"/>
    </row>
    <row r="7" spans="1:52" ht="9.75" hidden="1" customHeight="1">
      <c r="A7" s="20">
        <v>130</v>
      </c>
      <c r="B7" s="29" t="s">
        <v>4</v>
      </c>
      <c r="C7" s="30"/>
      <c r="D7" s="30"/>
      <c r="E7" s="30"/>
      <c r="F7" s="260" t="s">
        <v>41</v>
      </c>
      <c r="G7" s="260"/>
      <c r="H7" s="260"/>
      <c r="I7" s="260"/>
      <c r="J7" s="260"/>
      <c r="K7" s="260"/>
      <c r="L7" s="260"/>
      <c r="M7" s="260"/>
      <c r="N7" s="261"/>
      <c r="O7" s="31" t="s">
        <v>4</v>
      </c>
      <c r="P7" s="87"/>
      <c r="Q7" s="87"/>
      <c r="R7" s="88"/>
      <c r="S7" s="262"/>
      <c r="T7" s="262"/>
      <c r="U7" s="262"/>
      <c r="V7" s="262"/>
      <c r="W7" s="262"/>
      <c r="X7" s="262"/>
      <c r="Y7" s="262"/>
      <c r="Z7" s="263"/>
      <c r="AA7" s="31" t="s">
        <v>4</v>
      </c>
      <c r="AB7" s="88"/>
      <c r="AC7" s="206"/>
      <c r="AD7" s="206"/>
      <c r="AE7" s="206"/>
      <c r="AF7" s="206"/>
      <c r="AG7" s="206"/>
      <c r="AH7" s="206"/>
      <c r="AI7" s="206"/>
      <c r="AJ7" s="207"/>
      <c r="AK7" s="22"/>
    </row>
    <row r="8" spans="1:52" ht="13.5" customHeight="1">
      <c r="A8" s="20">
        <v>140</v>
      </c>
      <c r="B8" s="29" t="s">
        <v>37</v>
      </c>
      <c r="C8" s="30"/>
      <c r="D8" s="30"/>
      <c r="E8" s="30"/>
      <c r="F8" s="260" t="s">
        <v>42</v>
      </c>
      <c r="G8" s="260"/>
      <c r="H8" s="260"/>
      <c r="I8" s="260"/>
      <c r="J8" s="260"/>
      <c r="K8" s="260"/>
      <c r="L8" s="260"/>
      <c r="M8" s="260"/>
      <c r="N8" s="261"/>
      <c r="O8" s="31" t="s">
        <v>228</v>
      </c>
      <c r="P8" s="87"/>
      <c r="Q8" s="87"/>
      <c r="R8" s="88"/>
      <c r="S8" s="289"/>
      <c r="T8" s="289"/>
      <c r="U8" s="289"/>
      <c r="V8" s="289"/>
      <c r="W8" s="289"/>
      <c r="X8" s="289"/>
      <c r="Y8" s="289"/>
      <c r="Z8" s="290"/>
      <c r="AA8" s="31" t="s">
        <v>228</v>
      </c>
      <c r="AB8" s="88"/>
      <c r="AC8" s="289"/>
      <c r="AD8" s="289"/>
      <c r="AE8" s="289"/>
      <c r="AF8" s="289"/>
      <c r="AG8" s="289"/>
      <c r="AH8" s="289"/>
      <c r="AI8" s="289"/>
      <c r="AJ8" s="290"/>
      <c r="AK8" s="22"/>
    </row>
    <row r="9" spans="1:52" ht="13.5" customHeight="1">
      <c r="A9" s="20">
        <v>150</v>
      </c>
      <c r="B9" s="29" t="s">
        <v>6</v>
      </c>
      <c r="C9" s="30"/>
      <c r="D9" s="30"/>
      <c r="E9" s="30"/>
      <c r="F9" s="260" t="s">
        <v>43</v>
      </c>
      <c r="G9" s="260"/>
      <c r="H9" s="260"/>
      <c r="I9" s="260"/>
      <c r="J9" s="260"/>
      <c r="K9" s="260"/>
      <c r="L9" s="260"/>
      <c r="M9" s="260"/>
      <c r="N9" s="261"/>
      <c r="O9" s="31" t="s">
        <v>231</v>
      </c>
      <c r="P9" s="87"/>
      <c r="Q9" s="88"/>
      <c r="R9" s="88"/>
      <c r="S9" s="289"/>
      <c r="T9" s="289"/>
      <c r="U9" s="289"/>
      <c r="V9" s="289"/>
      <c r="W9" s="289"/>
      <c r="X9" s="289"/>
      <c r="Y9" s="289"/>
      <c r="Z9" s="290"/>
      <c r="AA9" s="31" t="s">
        <v>231</v>
      </c>
      <c r="AB9" s="88"/>
      <c r="AC9" s="289"/>
      <c r="AD9" s="289"/>
      <c r="AE9" s="289"/>
      <c r="AF9" s="289"/>
      <c r="AG9" s="289"/>
      <c r="AH9" s="289"/>
      <c r="AI9" s="289"/>
      <c r="AJ9" s="290"/>
      <c r="AK9" s="22"/>
    </row>
    <row r="10" spans="1:52" ht="13.5" customHeight="1">
      <c r="A10" s="20">
        <v>160</v>
      </c>
      <c r="B10" s="29" t="s">
        <v>5</v>
      </c>
      <c r="C10" s="30"/>
      <c r="D10" s="30"/>
      <c r="E10" s="30"/>
      <c r="F10" s="260" t="s">
        <v>44</v>
      </c>
      <c r="G10" s="260"/>
      <c r="H10" s="260"/>
      <c r="I10" s="260"/>
      <c r="J10" s="260"/>
      <c r="K10" s="260"/>
      <c r="L10" s="260"/>
      <c r="M10" s="260"/>
      <c r="N10" s="261"/>
      <c r="O10" s="31" t="s">
        <v>234</v>
      </c>
      <c r="P10" s="87"/>
      <c r="Q10" s="88"/>
      <c r="R10" s="88"/>
      <c r="S10" s="289"/>
      <c r="T10" s="289"/>
      <c r="U10" s="289"/>
      <c r="V10" s="289"/>
      <c r="W10" s="289"/>
      <c r="X10" s="289"/>
      <c r="Y10" s="289"/>
      <c r="Z10" s="290"/>
      <c r="AA10" s="31" t="s">
        <v>234</v>
      </c>
      <c r="AB10" s="88"/>
      <c r="AC10" s="289"/>
      <c r="AD10" s="289"/>
      <c r="AE10" s="289"/>
      <c r="AF10" s="289"/>
      <c r="AG10" s="289"/>
      <c r="AH10" s="289"/>
      <c r="AI10" s="289"/>
      <c r="AJ10" s="290"/>
      <c r="AK10" s="22"/>
    </row>
    <row r="11" spans="1:52" ht="13.5" customHeight="1">
      <c r="A11" s="20">
        <v>170</v>
      </c>
      <c r="B11" s="29" t="s">
        <v>7</v>
      </c>
      <c r="C11" s="30"/>
      <c r="D11" s="30"/>
      <c r="E11" s="30"/>
      <c r="F11" s="260" t="s">
        <v>45</v>
      </c>
      <c r="G11" s="260"/>
      <c r="H11" s="260"/>
      <c r="I11" s="260"/>
      <c r="J11" s="260"/>
      <c r="K11" s="260"/>
      <c r="L11" s="260"/>
      <c r="M11" s="260"/>
      <c r="N11" s="261"/>
      <c r="O11" s="31" t="s">
        <v>237</v>
      </c>
      <c r="P11" s="87"/>
      <c r="Q11" s="88"/>
      <c r="R11" s="88"/>
      <c r="S11" s="289"/>
      <c r="T11" s="289"/>
      <c r="U11" s="289"/>
      <c r="V11" s="289"/>
      <c r="W11" s="289"/>
      <c r="X11" s="289"/>
      <c r="Y11" s="289"/>
      <c r="Z11" s="290"/>
      <c r="AA11" s="31" t="s">
        <v>237</v>
      </c>
      <c r="AB11" s="88"/>
      <c r="AC11" s="289"/>
      <c r="AD11" s="289"/>
      <c r="AE11" s="289"/>
      <c r="AF11" s="289"/>
      <c r="AG11" s="289"/>
      <c r="AH11" s="289"/>
      <c r="AI11" s="289"/>
      <c r="AJ11" s="290"/>
      <c r="AK11" s="22"/>
    </row>
    <row r="12" spans="1:52" ht="15" customHeight="1">
      <c r="A12" s="20">
        <v>180</v>
      </c>
      <c r="B12" s="29" t="s">
        <v>8</v>
      </c>
      <c r="C12" s="30"/>
      <c r="D12" s="30"/>
      <c r="E12" s="30"/>
      <c r="F12" s="260" t="s">
        <v>46</v>
      </c>
      <c r="G12" s="260"/>
      <c r="H12" s="260"/>
      <c r="I12" s="260"/>
      <c r="J12" s="260"/>
      <c r="K12" s="260"/>
      <c r="L12" s="260"/>
      <c r="M12" s="260"/>
      <c r="N12" s="261"/>
      <c r="O12" s="31" t="s">
        <v>658</v>
      </c>
      <c r="P12" s="87"/>
      <c r="Q12" s="88"/>
      <c r="R12" s="88"/>
      <c r="S12" s="289"/>
      <c r="T12" s="289"/>
      <c r="U12" s="289"/>
      <c r="V12" s="289"/>
      <c r="W12" s="289"/>
      <c r="X12" s="289"/>
      <c r="Y12" s="289"/>
      <c r="Z12" s="290"/>
      <c r="AA12" s="31" t="s">
        <v>658</v>
      </c>
      <c r="AB12" s="88"/>
      <c r="AC12" s="289"/>
      <c r="AD12" s="289"/>
      <c r="AE12" s="289"/>
      <c r="AF12" s="289"/>
      <c r="AG12" s="289"/>
      <c r="AH12" s="289"/>
      <c r="AI12" s="289"/>
      <c r="AJ12" s="290"/>
      <c r="AK12" s="22"/>
    </row>
    <row r="13" spans="1:52" ht="13.5" customHeight="1" thickBot="1">
      <c r="A13" s="20">
        <v>190</v>
      </c>
      <c r="B13" s="29" t="s">
        <v>1</v>
      </c>
      <c r="C13" s="30"/>
      <c r="D13" s="30"/>
      <c r="E13" s="30"/>
      <c r="F13" s="260" t="s">
        <v>105</v>
      </c>
      <c r="G13" s="260"/>
      <c r="H13" s="260"/>
      <c r="I13" s="260"/>
      <c r="J13" s="260"/>
      <c r="K13" s="260"/>
      <c r="L13" s="260"/>
      <c r="M13" s="260"/>
      <c r="N13" s="261"/>
      <c r="O13" s="89" t="s">
        <v>661</v>
      </c>
      <c r="P13" s="32"/>
      <c r="Q13" s="90"/>
      <c r="R13" s="90"/>
      <c r="S13" s="268"/>
      <c r="T13" s="269"/>
      <c r="U13" s="269"/>
      <c r="V13" s="269"/>
      <c r="W13" s="269"/>
      <c r="X13" s="269"/>
      <c r="Y13" s="269"/>
      <c r="Z13" s="270"/>
      <c r="AA13" s="89"/>
      <c r="AB13" s="90"/>
      <c r="AC13" s="264"/>
      <c r="AD13" s="264"/>
      <c r="AE13" s="264"/>
      <c r="AF13" s="264"/>
      <c r="AG13" s="264"/>
      <c r="AH13" s="264"/>
      <c r="AI13" s="264"/>
      <c r="AJ13" s="265"/>
      <c r="AK13" s="22"/>
    </row>
    <row r="14" spans="1:52" ht="15" hidden="1" customHeight="1">
      <c r="A14" s="20">
        <v>200</v>
      </c>
      <c r="B14" s="51" t="s">
        <v>9</v>
      </c>
      <c r="C14" s="50"/>
      <c r="D14" s="50"/>
      <c r="E14" s="50"/>
      <c r="F14" s="266" t="s">
        <v>47</v>
      </c>
      <c r="G14" s="266"/>
      <c r="H14" s="266"/>
      <c r="I14" s="266"/>
      <c r="J14" s="266"/>
      <c r="K14" s="266"/>
      <c r="L14" s="266"/>
      <c r="M14" s="266"/>
      <c r="N14" s="267"/>
      <c r="O14" s="51" t="s">
        <v>9</v>
      </c>
      <c r="P14" s="50"/>
      <c r="Q14" s="52"/>
      <c r="R14" s="52"/>
      <c r="S14" s="271"/>
      <c r="T14" s="271"/>
      <c r="U14" s="271"/>
      <c r="V14" s="271"/>
      <c r="W14" s="271"/>
      <c r="X14" s="271"/>
      <c r="Y14" s="271"/>
      <c r="Z14" s="272"/>
      <c r="AA14" s="51"/>
      <c r="AB14" s="52"/>
      <c r="AC14" s="273"/>
      <c r="AD14" s="273"/>
      <c r="AE14" s="273"/>
      <c r="AF14" s="273"/>
      <c r="AG14" s="273"/>
      <c r="AH14" s="273"/>
      <c r="AI14" s="273"/>
      <c r="AJ14" s="274"/>
      <c r="AK14" s="22"/>
    </row>
    <row r="15" spans="1:52" ht="13.5" hidden="1" customHeight="1" thickBot="1">
      <c r="A15" s="20">
        <v>210</v>
      </c>
      <c r="B15" s="51" t="s">
        <v>10</v>
      </c>
      <c r="C15" s="50"/>
      <c r="D15" s="50"/>
      <c r="E15" s="50"/>
      <c r="F15" s="275" t="s">
        <v>47</v>
      </c>
      <c r="G15" s="275"/>
      <c r="H15" s="275"/>
      <c r="I15" s="275"/>
      <c r="J15" s="275"/>
      <c r="K15" s="275"/>
      <c r="L15" s="275"/>
      <c r="M15" s="275"/>
      <c r="N15" s="276"/>
      <c r="O15" s="53" t="s">
        <v>10</v>
      </c>
      <c r="P15" s="54"/>
      <c r="Q15" s="55"/>
      <c r="R15" s="55"/>
      <c r="S15" s="279"/>
      <c r="T15" s="279"/>
      <c r="U15" s="279"/>
      <c r="V15" s="279"/>
      <c r="W15" s="279"/>
      <c r="X15" s="279"/>
      <c r="Y15" s="279"/>
      <c r="Z15" s="280"/>
      <c r="AA15" s="51"/>
      <c r="AB15" s="52"/>
      <c r="AC15" s="277"/>
      <c r="AD15" s="277"/>
      <c r="AE15" s="277"/>
      <c r="AF15" s="277"/>
      <c r="AG15" s="277"/>
      <c r="AH15" s="277"/>
      <c r="AI15" s="277"/>
      <c r="AJ15" s="278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>
      <c r="A16" s="20">
        <v>220</v>
      </c>
      <c r="B16" s="294" t="s">
        <v>264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22"/>
    </row>
    <row r="17" spans="1:52" ht="9.75" customHeight="1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>
      <c r="A18" s="20"/>
      <c r="B18" s="297" t="s">
        <v>664</v>
      </c>
      <c r="C18" s="297"/>
      <c r="D18" s="297"/>
      <c r="E18" s="297"/>
      <c r="F18" s="297"/>
      <c r="G18" s="297"/>
      <c r="H18" s="301" t="s">
        <v>17</v>
      </c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>
      <c r="A19" s="20">
        <v>230</v>
      </c>
      <c r="B19" s="298"/>
      <c r="C19" s="299"/>
      <c r="D19" s="299"/>
      <c r="E19" s="299"/>
      <c r="F19" s="299"/>
      <c r="G19" s="300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>
      <c r="A21" s="20"/>
      <c r="B21" s="70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>
      <c r="A22" s="20">
        <v>1000</v>
      </c>
      <c r="B22" s="21" t="s">
        <v>108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0" t="s">
        <v>116</v>
      </c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2"/>
      <c r="AK22" s="22"/>
    </row>
    <row r="23" spans="1:52" ht="15.95" customHeight="1">
      <c r="A23" s="20">
        <v>1010</v>
      </c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42" t="s">
        <v>188</v>
      </c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4"/>
      <c r="AK23" s="22"/>
    </row>
    <row r="24" spans="1:52" ht="15.95" customHeight="1">
      <c r="A24" s="20">
        <v>1020</v>
      </c>
      <c r="B24" s="21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45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7"/>
      <c r="AK24" s="22"/>
    </row>
    <row r="25" spans="1:52" ht="15.95" customHeight="1">
      <c r="A25" s="20">
        <v>1030</v>
      </c>
      <c r="B25" s="21" t="s">
        <v>28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51" t="s">
        <v>189</v>
      </c>
      <c r="R25" s="252"/>
      <c r="S25" s="252"/>
      <c r="T25" s="252"/>
      <c r="U25" s="252"/>
      <c r="V25" s="252"/>
      <c r="W25" s="252"/>
      <c r="X25" s="252"/>
      <c r="Y25" s="252"/>
      <c r="Z25" s="253"/>
      <c r="AA25" s="84"/>
      <c r="AB25" s="254" t="str">
        <f>IF(Q25="straight start with bottom overrun","mm from first step to end of platform", "")</f>
        <v/>
      </c>
      <c r="AC25" s="254"/>
      <c r="AD25" s="254"/>
      <c r="AE25" s="254"/>
      <c r="AF25" s="254"/>
      <c r="AG25" s="254"/>
      <c r="AH25" s="254"/>
      <c r="AI25" s="254"/>
      <c r="AJ25" s="255"/>
      <c r="AK25" s="22"/>
    </row>
    <row r="26" spans="1:52" ht="15.95" customHeight="1">
      <c r="A26" s="20">
        <v>1040</v>
      </c>
      <c r="B26" s="21" t="s">
        <v>29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02" t="s">
        <v>254</v>
      </c>
      <c r="R26" s="303"/>
      <c r="S26" s="303"/>
      <c r="T26" s="303"/>
      <c r="U26" s="303"/>
      <c r="V26" s="303"/>
      <c r="W26" s="303"/>
      <c r="X26" s="303"/>
      <c r="Y26" s="303"/>
      <c r="Z26" s="304"/>
      <c r="AA26" s="84"/>
      <c r="AB26" s="305" t="str">
        <f>IF(Q26="straight top overrun","mm from last step to end of platform", "")</f>
        <v/>
      </c>
      <c r="AC26" s="305"/>
      <c r="AD26" s="305"/>
      <c r="AE26" s="305"/>
      <c r="AF26" s="305"/>
      <c r="AG26" s="305"/>
      <c r="AH26" s="305"/>
      <c r="AI26" s="305"/>
      <c r="AJ26" s="306"/>
      <c r="AK26" s="22"/>
    </row>
    <row r="27" spans="1:52" ht="15.95" customHeight="1">
      <c r="A27" s="20">
        <v>1050</v>
      </c>
      <c r="B27" s="21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45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  <c r="AK27" s="22"/>
    </row>
    <row r="28" spans="1:52" ht="7.5" hidden="1" customHeight="1">
      <c r="A28" s="20"/>
      <c r="B28" s="21" t="s">
        <v>50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5">
        <v>0</v>
      </c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7"/>
      <c r="AK28" s="22"/>
    </row>
    <row r="29" spans="1:52" ht="15.95" customHeight="1">
      <c r="A29" s="20">
        <v>1070</v>
      </c>
      <c r="B29" s="21" t="s">
        <v>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45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/>
      <c r="AK29" s="22"/>
    </row>
    <row r="30" spans="1:52" ht="15.95" customHeight="1">
      <c r="A30" s="20">
        <v>1080</v>
      </c>
      <c r="B30" s="21" t="s">
        <v>742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45" t="s">
        <v>122</v>
      </c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7"/>
      <c r="AK30" s="22"/>
    </row>
    <row r="31" spans="1:52" ht="15.95" customHeight="1">
      <c r="A31" s="20">
        <v>1090</v>
      </c>
      <c r="B31" s="21" t="s">
        <v>749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45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7"/>
      <c r="AK31" s="22"/>
    </row>
    <row r="32" spans="1:52" ht="15.95" customHeight="1">
      <c r="A32" s="20">
        <v>1100</v>
      </c>
      <c r="B32" s="21" t="s">
        <v>30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45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7"/>
      <c r="AK32" s="22"/>
    </row>
    <row r="33" spans="1:77" ht="15.95" customHeight="1">
      <c r="A33" s="20">
        <v>1120</v>
      </c>
      <c r="B33" s="21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45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  <c r="AK33" s="22"/>
    </row>
    <row r="34" spans="1:77" ht="9.9499999999999993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2"/>
    </row>
    <row r="35" spans="1:77" ht="12" customHeight="1">
      <c r="A35" s="20"/>
      <c r="B35" s="71" t="s">
        <v>487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2"/>
    </row>
    <row r="36" spans="1:77" ht="15" customHeight="1">
      <c r="A36" s="20">
        <v>1130</v>
      </c>
      <c r="B36" s="21" t="s">
        <v>488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0" t="s">
        <v>741</v>
      </c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2"/>
      <c r="AK36" s="22"/>
    </row>
    <row r="37" spans="1:77" ht="15" customHeight="1">
      <c r="A37" s="20">
        <v>1140</v>
      </c>
      <c r="B37" s="21" t="s">
        <v>585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0" t="s">
        <v>497</v>
      </c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2"/>
      <c r="AK37" s="22"/>
    </row>
    <row r="38" spans="1:77" ht="15" customHeight="1">
      <c r="A38" s="20">
        <v>1150</v>
      </c>
      <c r="B38" s="21" t="s">
        <v>489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0" t="s">
        <v>526</v>
      </c>
      <c r="R38" s="211"/>
      <c r="S38" s="211"/>
      <c r="T38" s="211"/>
      <c r="U38" s="211"/>
      <c r="V38" s="211"/>
      <c r="W38" s="211"/>
      <c r="X38" s="211"/>
      <c r="Y38" s="211"/>
      <c r="Z38" s="211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22"/>
    </row>
    <row r="39" spans="1:77" ht="15" customHeight="1">
      <c r="A39" s="20">
        <v>1160</v>
      </c>
      <c r="B39" s="21" t="s">
        <v>490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0" t="s">
        <v>500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>
      <c r="A40" s="20">
        <v>1170</v>
      </c>
      <c r="B40" s="21" t="s">
        <v>491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0" t="s">
        <v>753</v>
      </c>
      <c r="R40" s="211"/>
      <c r="S40" s="211"/>
      <c r="T40" s="211"/>
      <c r="U40" s="211"/>
      <c r="V40" s="211"/>
      <c r="W40" s="211"/>
      <c r="X40" s="211"/>
      <c r="Y40" s="211"/>
      <c r="Z40" s="211"/>
      <c r="AA40" s="249"/>
      <c r="AB40" s="249"/>
      <c r="AC40" s="249"/>
      <c r="AD40" s="249"/>
      <c r="AE40" s="249"/>
      <c r="AF40" s="249"/>
      <c r="AG40" s="249"/>
      <c r="AH40" s="249"/>
      <c r="AI40" s="249"/>
      <c r="AJ40" s="250"/>
      <c r="AK40" s="22"/>
    </row>
    <row r="41" spans="1:77" ht="13.5" customHeight="1">
      <c r="A41" s="20">
        <v>1180</v>
      </c>
      <c r="B41" s="21" t="s">
        <v>492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0" t="s">
        <v>515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 t="s">
        <v>34</v>
      </c>
      <c r="AC41" s="211"/>
      <c r="AD41" s="211" t="s">
        <v>34</v>
      </c>
      <c r="AE41" s="211"/>
      <c r="AF41" s="211"/>
      <c r="AG41" s="211"/>
      <c r="AH41" s="211"/>
      <c r="AI41" s="211"/>
      <c r="AJ41" s="212"/>
      <c r="AK41" s="22"/>
      <c r="AN41" s="63"/>
      <c r="AO41" s="63"/>
      <c r="AP41" s="63"/>
      <c r="AQ41" s="63"/>
      <c r="AR41" s="63"/>
      <c r="AS41" s="63"/>
      <c r="AT41" s="63"/>
      <c r="AU41" s="63"/>
    </row>
    <row r="42" spans="1:77" ht="15" customHeight="1">
      <c r="A42" s="20">
        <v>1190</v>
      </c>
      <c r="B42" s="21" t="s">
        <v>669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0" t="s">
        <v>758</v>
      </c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2"/>
      <c r="AK42" s="22"/>
    </row>
    <row r="43" spans="1:77" ht="15" customHeight="1">
      <c r="A43" s="20">
        <v>1200</v>
      </c>
      <c r="B43" s="33" t="s">
        <v>511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0" t="s">
        <v>510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 t="s">
        <v>34</v>
      </c>
      <c r="AC43" s="211"/>
      <c r="AD43" s="211" t="s">
        <v>34</v>
      </c>
      <c r="AE43" s="211"/>
      <c r="AF43" s="211"/>
      <c r="AG43" s="211"/>
      <c r="AH43" s="211"/>
      <c r="AI43" s="211"/>
      <c r="AJ43" s="212"/>
      <c r="AK43" s="22"/>
    </row>
    <row r="44" spans="1:77" ht="15" customHeight="1">
      <c r="A44" s="20">
        <v>1210</v>
      </c>
      <c r="B44" s="33" t="s">
        <v>493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0" t="s">
        <v>521</v>
      </c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2"/>
      <c r="AK44" s="22"/>
    </row>
    <row r="45" spans="1:77" ht="15" hidden="1" customHeight="1">
      <c r="A45" s="20">
        <v>1220</v>
      </c>
      <c r="B45" s="33" t="s">
        <v>494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0" t="s">
        <v>758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2"/>
      <c r="AK45" s="22"/>
      <c r="AQ45" s="63"/>
    </row>
    <row r="46" spans="1:77" s="16" customFormat="1" ht="15" customHeight="1">
      <c r="A46" s="20">
        <v>1230</v>
      </c>
      <c r="B46" s="33" t="s">
        <v>578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10" t="s">
        <v>713</v>
      </c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2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>
      <c r="A47" s="20">
        <v>1240</v>
      </c>
      <c r="B47" s="33" t="s">
        <v>53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0" t="s">
        <v>106</v>
      </c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  <c r="AK47" s="22"/>
      <c r="AQ47" s="63"/>
    </row>
    <row r="48" spans="1:77" ht="9" hidden="1" customHeight="1">
      <c r="A48" s="20">
        <v>1250</v>
      </c>
      <c r="B48" s="33" t="s">
        <v>54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3" t="s">
        <v>58</v>
      </c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5"/>
      <c r="AK48" s="22"/>
      <c r="AQ48" s="63"/>
    </row>
    <row r="49" spans="1:43" ht="8.25" hidden="1" customHeight="1">
      <c r="A49" s="20">
        <v>1260</v>
      </c>
      <c r="B49" s="33" t="s">
        <v>55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3">
        <v>2</v>
      </c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5"/>
      <c r="AK49" s="22"/>
      <c r="AQ49" s="63"/>
    </row>
    <row r="50" spans="1:43" ht="9.75" hidden="1" customHeight="1">
      <c r="A50" s="20">
        <v>1270</v>
      </c>
      <c r="B50" s="33" t="s">
        <v>495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3" t="s">
        <v>536</v>
      </c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5"/>
      <c r="AK50" s="22"/>
      <c r="AQ50" s="63"/>
    </row>
    <row r="51" spans="1:43" ht="15" customHeight="1">
      <c r="A51" s="20">
        <v>1280</v>
      </c>
      <c r="B51" s="33" t="s">
        <v>496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0" t="s">
        <v>758</v>
      </c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2"/>
      <c r="AK51" s="22"/>
      <c r="AQ51" s="63"/>
    </row>
    <row r="52" spans="1:43" ht="9.9499999999999993" customHeight="1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>
      <c r="A53" s="29"/>
      <c r="B53" s="71" t="s">
        <v>541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>
      <c r="A54" s="29">
        <v>1300</v>
      </c>
      <c r="B54" s="33" t="s">
        <v>542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3" t="s">
        <v>123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5"/>
      <c r="AK54" s="22"/>
      <c r="AP54" s="63"/>
      <c r="AQ54" s="63"/>
    </row>
    <row r="55" spans="1:43" ht="15" customHeight="1">
      <c r="A55" s="29">
        <v>1310</v>
      </c>
      <c r="B55" s="33" t="s">
        <v>543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0" t="s">
        <v>123</v>
      </c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2"/>
      <c r="AK55" s="22"/>
      <c r="AP55" s="63"/>
      <c r="AQ55" s="63"/>
    </row>
    <row r="56" spans="1:43" ht="15" customHeight="1">
      <c r="A56" s="29">
        <v>1320</v>
      </c>
      <c r="B56" s="33" t="s">
        <v>544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0" t="s">
        <v>123</v>
      </c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2"/>
      <c r="AK56" s="22"/>
    </row>
    <row r="57" spans="1:43" ht="15" customHeight="1">
      <c r="A57" s="29">
        <v>1340</v>
      </c>
      <c r="B57" s="21" t="s">
        <v>545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0" t="s">
        <v>122</v>
      </c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22"/>
    </row>
    <row r="58" spans="1:43" ht="9.9499999999999993" customHeight="1">
      <c r="A58" s="20"/>
      <c r="B58" s="7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>
      <c r="A59" s="20"/>
      <c r="B59" s="71" t="s">
        <v>538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>
      <c r="A60" s="20">
        <v>1350</v>
      </c>
      <c r="B60" s="21" t="s">
        <v>88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0" t="s">
        <v>122</v>
      </c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2"/>
      <c r="AK60" s="22"/>
    </row>
    <row r="61" spans="1:43" ht="15" customHeight="1">
      <c r="A61" s="20">
        <v>1370</v>
      </c>
      <c r="B61" s="21" t="s">
        <v>662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0" t="s">
        <v>758</v>
      </c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2"/>
      <c r="AK61" s="22"/>
      <c r="AN61" s="63"/>
    </row>
    <row r="62" spans="1:43" ht="15" hidden="1" customHeight="1">
      <c r="A62" s="20">
        <v>1380</v>
      </c>
      <c r="B62" s="21" t="s">
        <v>539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3" t="s">
        <v>697</v>
      </c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8"/>
      <c r="AC62" s="218"/>
      <c r="AD62" s="219" t="s">
        <v>692</v>
      </c>
      <c r="AE62" s="219"/>
      <c r="AF62" s="219"/>
      <c r="AG62" s="219"/>
      <c r="AH62" s="219"/>
      <c r="AI62" s="219"/>
      <c r="AJ62" s="220"/>
      <c r="AK62" s="22"/>
      <c r="AL62" s="64"/>
    </row>
    <row r="63" spans="1:43" ht="15" hidden="1" customHeight="1">
      <c r="A63" s="20">
        <v>1440</v>
      </c>
      <c r="B63" s="21" t="s">
        <v>540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6">
        <v>24</v>
      </c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8"/>
      <c r="AC63" s="218"/>
      <c r="AD63" s="219" t="s">
        <v>693</v>
      </c>
      <c r="AE63" s="219"/>
      <c r="AF63" s="219"/>
      <c r="AG63" s="219"/>
      <c r="AH63" s="219"/>
      <c r="AI63" s="219"/>
      <c r="AJ63" s="220"/>
      <c r="AK63" s="22"/>
    </row>
    <row r="64" spans="1:43" ht="15" hidden="1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5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97"/>
      <c r="AD64" s="98"/>
      <c r="AE64" s="98"/>
      <c r="AF64" s="98"/>
      <c r="AG64" s="98"/>
      <c r="AH64" s="98"/>
      <c r="AI64" s="98"/>
      <c r="AJ64" s="99"/>
      <c r="AK64" s="22"/>
    </row>
    <row r="65" spans="1:39" ht="15" hidden="1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5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97"/>
      <c r="AD65" s="98"/>
      <c r="AE65" s="98"/>
      <c r="AF65" s="98"/>
      <c r="AG65" s="98"/>
      <c r="AH65" s="98"/>
      <c r="AI65" s="98"/>
      <c r="AJ65" s="99"/>
      <c r="AK65" s="22"/>
    </row>
    <row r="66" spans="1:39" ht="15" hidden="1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5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97"/>
      <c r="AD66" s="98"/>
      <c r="AE66" s="98"/>
      <c r="AF66" s="98"/>
      <c r="AG66" s="98"/>
      <c r="AH66" s="98"/>
      <c r="AI66" s="98"/>
      <c r="AJ66" s="99"/>
      <c r="AK66" s="22"/>
    </row>
    <row r="67" spans="1:39" ht="15" hidden="1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5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97"/>
      <c r="AD67" s="98"/>
      <c r="AE67" s="98"/>
      <c r="AF67" s="98"/>
      <c r="AG67" s="98"/>
      <c r="AH67" s="98"/>
      <c r="AI67" s="98"/>
      <c r="AJ67" s="99"/>
      <c r="AK67" s="22"/>
    </row>
    <row r="68" spans="1:39" ht="15" hidden="1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5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97"/>
      <c r="AD68" s="98"/>
      <c r="AE68" s="98"/>
      <c r="AF68" s="98"/>
      <c r="AG68" s="98"/>
      <c r="AH68" s="98"/>
      <c r="AI68" s="98"/>
      <c r="AJ68" s="99"/>
      <c r="AK68" s="22"/>
    </row>
    <row r="69" spans="1:39" ht="15" hidden="1" customHeight="1">
      <c r="A69" s="20">
        <v>1450</v>
      </c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0" t="s">
        <v>697</v>
      </c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2"/>
    </row>
    <row r="70" spans="1:39" ht="15" customHeight="1">
      <c r="A70" s="20">
        <v>1470</v>
      </c>
      <c r="B70" s="21" t="s">
        <v>25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0" t="s">
        <v>554</v>
      </c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22"/>
    </row>
    <row r="71" spans="1:39" ht="12" hidden="1" customHeight="1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3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5"/>
      <c r="AK71" s="22"/>
    </row>
    <row r="72" spans="1:39" ht="12" hidden="1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92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4"/>
      <c r="AK72" s="22"/>
    </row>
    <row r="73" spans="1:39" ht="12" hidden="1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3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22"/>
    </row>
    <row r="74" spans="1:39" ht="9.9499999999999993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>
      <c r="A75" s="20"/>
      <c r="B75" s="71" t="s">
        <v>11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>
      <c r="A76" s="20">
        <v>1530</v>
      </c>
      <c r="B76" s="21" t="s">
        <v>555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32" t="s">
        <v>103</v>
      </c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48"/>
      <c r="AD76" s="48" t="str">
        <f>IF(ISNUMBER(FIND("Special",Q76)),"RAL:","")</f>
        <v/>
      </c>
      <c r="AE76" s="211"/>
      <c r="AF76" s="211"/>
      <c r="AG76" s="211"/>
      <c r="AH76" s="211"/>
      <c r="AI76" s="211"/>
      <c r="AJ76" s="212"/>
      <c r="AK76" s="22"/>
      <c r="AM76" s="59" t="str">
        <f>IF(Q22="outdoor","Please remember to chose surface treatment for outdoor", "")</f>
        <v/>
      </c>
    </row>
    <row r="77" spans="1:39" ht="15" customHeight="1">
      <c r="A77" s="20">
        <v>1540</v>
      </c>
      <c r="B77" s="21" t="s">
        <v>910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2" t="s">
        <v>103</v>
      </c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48"/>
      <c r="AD77" s="48" t="str">
        <f>IF(ISNUMBER(FIND("Special",Q77)),"RAL:","")</f>
        <v/>
      </c>
      <c r="AE77" s="211"/>
      <c r="AF77" s="211"/>
      <c r="AG77" s="211"/>
      <c r="AH77" s="211"/>
      <c r="AI77" s="211"/>
      <c r="AJ77" s="212"/>
      <c r="AK77" s="22"/>
      <c r="AM77" s="59" t="str">
        <f>IF(Q22="outdoor","Please remember to chose surface treatment for outdoor", "")</f>
        <v/>
      </c>
    </row>
    <row r="78" spans="1:39" ht="15" customHeight="1">
      <c r="A78" s="20">
        <v>1550</v>
      </c>
      <c r="B78" s="21" t="s">
        <v>556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32" t="s">
        <v>103</v>
      </c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48"/>
      <c r="AD78" s="48" t="str">
        <f>IF(ISNUMBER(FIND("Special",Q78)),"RAL:","")</f>
        <v/>
      </c>
      <c r="AE78" s="211"/>
      <c r="AF78" s="211"/>
      <c r="AG78" s="211"/>
      <c r="AH78" s="211"/>
      <c r="AI78" s="211"/>
      <c r="AJ78" s="212"/>
      <c r="AK78" s="22"/>
      <c r="AM78" s="59" t="str">
        <f>IF(Q22="outdoor","Please remember to chose surface treatment for outdoor", "")</f>
        <v/>
      </c>
    </row>
    <row r="79" spans="1:39" ht="9.9499999999999993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>
      <c r="A80" s="20"/>
      <c r="B80" s="71" t="s">
        <v>12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>
      <c r="A81" s="20">
        <v>1560</v>
      </c>
      <c r="B81" s="21" t="s">
        <v>14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0" t="s">
        <v>906</v>
      </c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2"/>
      <c r="AK81" s="22"/>
    </row>
    <row r="82" spans="1:50" ht="15" customHeight="1">
      <c r="A82" s="20">
        <v>1570</v>
      </c>
      <c r="B82" s="21" t="s">
        <v>562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0" t="s">
        <v>907</v>
      </c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2"/>
      <c r="AK82" s="22"/>
    </row>
    <row r="83" spans="1:50" ht="15" customHeight="1">
      <c r="A83" s="20">
        <v>1580</v>
      </c>
      <c r="B83" s="21" t="s">
        <v>563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0" t="s">
        <v>123</v>
      </c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2"/>
      <c r="AK83" s="22"/>
    </row>
    <row r="84" spans="1:50" ht="15" hidden="1" customHeight="1">
      <c r="A84" s="20">
        <v>1590</v>
      </c>
      <c r="B84" s="21" t="s">
        <v>564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3" t="s">
        <v>569</v>
      </c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5"/>
      <c r="AK84" s="22"/>
    </row>
    <row r="85" spans="1:50" ht="15" hidden="1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3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5"/>
      <c r="AK85" s="22"/>
    </row>
    <row r="86" spans="1:50" ht="13.5" hidden="1" customHeigh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3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5"/>
      <c r="AK86" s="22"/>
    </row>
    <row r="87" spans="1:50" ht="9.9499999999999993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>
      <c r="A88" s="20"/>
      <c r="B88" s="71" t="s">
        <v>13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N88" s="63"/>
      <c r="AO88" s="63"/>
      <c r="AP88" s="63"/>
      <c r="AQ88" s="63"/>
      <c r="AR88" s="63"/>
      <c r="AS88" s="63"/>
      <c r="AT88" s="63"/>
      <c r="AU88" s="63"/>
    </row>
    <row r="89" spans="1:50" ht="5.2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N89" s="63"/>
      <c r="AO89" s="63"/>
      <c r="AP89" s="63"/>
      <c r="AQ89" s="63"/>
      <c r="AR89" s="63"/>
      <c r="AS89" s="63"/>
      <c r="AT89" s="63"/>
      <c r="AU89" s="63"/>
    </row>
    <row r="90" spans="1:50" ht="13.5" customHeight="1">
      <c r="A90" s="20">
        <v>1620</v>
      </c>
      <c r="B90" s="223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5"/>
      <c r="AK90" s="22"/>
      <c r="AN90" s="63"/>
      <c r="AO90" s="63"/>
      <c r="AP90" s="63"/>
      <c r="AQ90" s="63"/>
      <c r="AR90" s="63"/>
      <c r="AS90" s="63"/>
      <c r="AT90" s="63"/>
      <c r="AU90" s="63"/>
    </row>
    <row r="91" spans="1:50" ht="13.5" customHeight="1">
      <c r="A91" s="20"/>
      <c r="B91" s="226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8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>
      <c r="A92" s="20"/>
      <c r="B92" s="226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8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>
      <c r="A93" s="20"/>
      <c r="B93" s="226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8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>
      <c r="A94" s="20"/>
      <c r="B94" s="226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8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>
      <c r="A95" s="20"/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1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>
      <c r="A97" s="20">
        <v>240</v>
      </c>
      <c r="B97" s="21" t="s">
        <v>56</v>
      </c>
      <c r="C97" s="21"/>
      <c r="D97" s="21"/>
      <c r="E97" s="21"/>
      <c r="F97" s="21"/>
      <c r="G97" s="21"/>
      <c r="H97" s="221" t="s">
        <v>452</v>
      </c>
      <c r="I97" s="222"/>
      <c r="J97" s="222"/>
      <c r="K97" s="222"/>
      <c r="L97" s="236" t="s">
        <v>557</v>
      </c>
      <c r="M97" s="237"/>
      <c r="N97" s="238">
        <v>2019</v>
      </c>
      <c r="O97" s="238"/>
      <c r="P97" s="237"/>
      <c r="Q97" s="21"/>
      <c r="R97" s="21"/>
      <c r="S97" s="21"/>
      <c r="T97" s="21"/>
      <c r="U97" s="21"/>
      <c r="V97" s="67" t="s">
        <v>57</v>
      </c>
      <c r="W97" s="21"/>
      <c r="X97" s="21"/>
      <c r="Y97" s="21"/>
      <c r="Z97" s="233"/>
      <c r="AA97" s="234"/>
      <c r="AB97" s="234"/>
      <c r="AC97" s="234"/>
      <c r="AD97" s="234"/>
      <c r="AE97" s="234"/>
      <c r="AF97" s="234"/>
      <c r="AG97" s="234"/>
      <c r="AH97" s="234"/>
      <c r="AI97" s="234"/>
      <c r="AJ97" s="235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>
      <c r="A168" s="57"/>
      <c r="AM168" s="59"/>
      <c r="AN168" s="60"/>
      <c r="AO168" s="60"/>
      <c r="AP168" s="60"/>
      <c r="AQ168" s="60"/>
      <c r="AR168" s="60"/>
    </row>
    <row r="169" spans="1:44" s="58" customFormat="1">
      <c r="A169" s="57"/>
      <c r="AM169" s="59"/>
      <c r="AN169" s="60"/>
      <c r="AO169" s="60"/>
      <c r="AP169" s="60"/>
      <c r="AQ169" s="60"/>
      <c r="AR169" s="60"/>
    </row>
    <row r="170" spans="1:44" s="58" customFormat="1">
      <c r="A170" s="57"/>
      <c r="AM170" s="59"/>
      <c r="AN170" s="60"/>
      <c r="AO170" s="60"/>
      <c r="AP170" s="60"/>
      <c r="AQ170" s="60"/>
      <c r="AR170" s="60"/>
    </row>
    <row r="171" spans="1:44" s="58" customFormat="1">
      <c r="A171" s="57"/>
      <c r="AM171" s="59"/>
      <c r="AN171" s="60"/>
      <c r="AO171" s="60"/>
      <c r="AP171" s="60"/>
      <c r="AQ171" s="60"/>
      <c r="AR171" s="60"/>
    </row>
    <row r="172" spans="1:44" s="58" customFormat="1">
      <c r="A172" s="57"/>
      <c r="AM172" s="59"/>
      <c r="AN172" s="60"/>
      <c r="AO172" s="60"/>
      <c r="AP172" s="60"/>
      <c r="AQ172" s="60"/>
      <c r="AR172" s="60"/>
    </row>
    <row r="173" spans="1:44" s="58" customFormat="1">
      <c r="A173" s="57"/>
      <c r="AM173" s="59"/>
      <c r="AN173" s="60"/>
      <c r="AO173" s="60"/>
      <c r="AP173" s="60"/>
      <c r="AQ173" s="60"/>
      <c r="AR173" s="60"/>
    </row>
    <row r="174" spans="1:44" s="58" customFormat="1">
      <c r="A174" s="57"/>
      <c r="AM174" s="59"/>
      <c r="AN174" s="60"/>
      <c r="AO174" s="60"/>
      <c r="AP174" s="60"/>
      <c r="AQ174" s="60"/>
      <c r="AR174" s="60"/>
    </row>
    <row r="175" spans="1:44" s="58" customFormat="1">
      <c r="A175" s="57"/>
      <c r="AM175" s="59"/>
      <c r="AN175" s="60"/>
      <c r="AO175" s="60"/>
      <c r="AP175" s="60"/>
      <c r="AQ175" s="60"/>
      <c r="AR175" s="60"/>
    </row>
    <row r="176" spans="1:44" s="58" customFormat="1">
      <c r="A176" s="57"/>
      <c r="AM176" s="59"/>
      <c r="AN176" s="60"/>
      <c r="AO176" s="60"/>
      <c r="AP176" s="60"/>
      <c r="AQ176" s="60"/>
      <c r="AR176" s="60"/>
    </row>
    <row r="177" spans="1:44" s="58" customFormat="1">
      <c r="A177" s="57"/>
      <c r="AM177" s="59"/>
      <c r="AN177" s="60"/>
      <c r="AO177" s="60"/>
      <c r="AP177" s="60"/>
      <c r="AQ177" s="60"/>
      <c r="AR177" s="60"/>
    </row>
    <row r="178" spans="1:44" s="58" customFormat="1">
      <c r="A178" s="57"/>
      <c r="AM178" s="59"/>
      <c r="AN178" s="60"/>
      <c r="AO178" s="60"/>
      <c r="AP178" s="60"/>
      <c r="AQ178" s="60"/>
      <c r="AR178" s="60"/>
    </row>
    <row r="179" spans="1:44" s="58" customFormat="1">
      <c r="A179" s="57"/>
      <c r="AM179" s="59"/>
      <c r="AN179" s="60"/>
      <c r="AO179" s="60"/>
      <c r="AP179" s="60"/>
      <c r="AQ179" s="60"/>
      <c r="AR179" s="60"/>
    </row>
    <row r="180" spans="1:44" s="58" customFormat="1">
      <c r="A180" s="57"/>
      <c r="AM180" s="59"/>
      <c r="AN180" s="60"/>
      <c r="AO180" s="60"/>
      <c r="AP180" s="60"/>
      <c r="AQ180" s="60"/>
      <c r="AR180" s="60"/>
    </row>
    <row r="181" spans="1:44" s="58" customFormat="1">
      <c r="A181" s="57"/>
      <c r="AM181" s="59"/>
      <c r="AN181" s="60"/>
      <c r="AO181" s="60"/>
      <c r="AP181" s="60"/>
      <c r="AQ181" s="60"/>
      <c r="AR181" s="60"/>
    </row>
    <row r="182" spans="1:44" s="58" customFormat="1" hidden="1">
      <c r="A182" s="57"/>
      <c r="AM182" s="59"/>
      <c r="AN182" s="60"/>
      <c r="AO182" s="60"/>
      <c r="AP182" s="60"/>
      <c r="AQ182" s="60"/>
      <c r="AR182" s="60"/>
    </row>
    <row r="183" spans="1:44" s="58" customFormat="1" hidden="1">
      <c r="A183" s="57"/>
      <c r="AM183" s="59"/>
      <c r="AN183" s="60"/>
      <c r="AO183" s="60"/>
      <c r="AP183" s="60"/>
      <c r="AQ183" s="60"/>
      <c r="AR183" s="60"/>
    </row>
    <row r="184" spans="1:44" s="58" customFormat="1" hidden="1">
      <c r="A184" s="57"/>
      <c r="AM184" s="59"/>
      <c r="AN184" s="60"/>
      <c r="AO184" s="60"/>
      <c r="AP184" s="60"/>
      <c r="AQ184" s="60"/>
      <c r="AR184" s="60"/>
    </row>
    <row r="185" spans="1:44" s="58" customFormat="1">
      <c r="A185" s="57"/>
      <c r="AM185" s="59"/>
      <c r="AN185" s="60"/>
      <c r="AO185" s="60"/>
      <c r="AP185" s="60"/>
      <c r="AQ185" s="60"/>
      <c r="AR185" s="60"/>
    </row>
    <row r="186" spans="1:44" s="58" customFormat="1">
      <c r="A186" s="57"/>
      <c r="AM186" s="59"/>
      <c r="AN186" s="60"/>
      <c r="AO186" s="60"/>
      <c r="AP186" s="60"/>
      <c r="AQ186" s="60"/>
      <c r="AR186" s="60"/>
    </row>
    <row r="187" spans="1:44" s="58" customFormat="1">
      <c r="A187" s="57"/>
      <c r="AM187" s="59"/>
      <c r="AN187" s="60"/>
      <c r="AO187" s="60"/>
      <c r="AP187" s="60"/>
      <c r="AQ187" s="60"/>
      <c r="AR187" s="60"/>
    </row>
    <row r="188" spans="1:44" s="58" customFormat="1" hidden="1">
      <c r="A188" s="57"/>
      <c r="AM188" s="59"/>
      <c r="AN188" s="60"/>
      <c r="AO188" s="60"/>
      <c r="AP188" s="60"/>
      <c r="AQ188" s="60"/>
      <c r="AR188" s="60"/>
    </row>
    <row r="189" spans="1:44" s="58" customFormat="1" hidden="1">
      <c r="A189" s="57"/>
      <c r="AM189" s="59"/>
      <c r="AN189" s="60"/>
      <c r="AO189" s="60"/>
      <c r="AP189" s="60"/>
      <c r="AQ189" s="60"/>
      <c r="AR189" s="60"/>
    </row>
    <row r="190" spans="1:44" s="58" customFormat="1">
      <c r="A190" s="57"/>
      <c r="AM190" s="59"/>
      <c r="AN190" s="60"/>
      <c r="AO190" s="60"/>
      <c r="AP190" s="60"/>
      <c r="AQ190" s="60"/>
      <c r="AR190" s="60"/>
    </row>
    <row r="191" spans="1:44" s="58" customFormat="1">
      <c r="A191" s="57"/>
      <c r="AM191" s="59"/>
      <c r="AN191" s="60"/>
      <c r="AO191" s="60"/>
      <c r="AP191" s="60"/>
      <c r="AQ191" s="60"/>
      <c r="AR191" s="60"/>
    </row>
    <row r="192" spans="1:44" s="58" customFormat="1">
      <c r="A192" s="57"/>
      <c r="AM192" s="59"/>
      <c r="AN192" s="60"/>
      <c r="AO192" s="60"/>
      <c r="AP192" s="60"/>
      <c r="AQ192" s="60"/>
      <c r="AR192" s="60"/>
    </row>
    <row r="193" spans="1:44" s="58" customFormat="1">
      <c r="A193" s="57"/>
      <c r="AM193" s="59"/>
      <c r="AN193" s="60"/>
      <c r="AO193" s="60"/>
      <c r="AP193" s="60"/>
      <c r="AQ193" s="60"/>
      <c r="AR193" s="60"/>
    </row>
    <row r="194" spans="1:44" s="58" customFormat="1">
      <c r="A194" s="57"/>
      <c r="AM194" s="59"/>
      <c r="AN194" s="60"/>
      <c r="AO194" s="60"/>
      <c r="AP194" s="60"/>
      <c r="AQ194" s="60"/>
      <c r="AR194" s="60"/>
    </row>
    <row r="195" spans="1:44" s="58" customFormat="1">
      <c r="A195" s="57"/>
      <c r="AM195" s="59"/>
      <c r="AN195" s="60"/>
      <c r="AO195" s="60"/>
      <c r="AP195" s="60"/>
      <c r="AQ195" s="60"/>
      <c r="AR195" s="60"/>
    </row>
    <row r="196" spans="1:44" s="58" customFormat="1">
      <c r="A196" s="57"/>
      <c r="AM196" s="59"/>
      <c r="AN196" s="60"/>
      <c r="AO196" s="60"/>
      <c r="AP196" s="60"/>
      <c r="AQ196" s="60"/>
      <c r="AR196" s="60"/>
    </row>
    <row r="197" spans="1:44" s="58" customFormat="1">
      <c r="A197" s="57"/>
      <c r="AM197" s="59"/>
      <c r="AN197" s="60"/>
      <c r="AO197" s="60"/>
      <c r="AP197" s="60"/>
      <c r="AQ197" s="60"/>
      <c r="AR197" s="60"/>
    </row>
    <row r="198" spans="1:44" s="58" customFormat="1">
      <c r="A198" s="57"/>
      <c r="AM198" s="59"/>
      <c r="AN198" s="60"/>
      <c r="AO198" s="60"/>
      <c r="AP198" s="60"/>
      <c r="AQ198" s="60"/>
      <c r="AR198" s="60"/>
    </row>
    <row r="199" spans="1:44" s="58" customFormat="1">
      <c r="A199" s="57"/>
      <c r="AM199" s="59"/>
      <c r="AN199" s="60"/>
      <c r="AO199" s="60"/>
      <c r="AP199" s="60"/>
      <c r="AQ199" s="60"/>
      <c r="AR199" s="60"/>
    </row>
    <row r="200" spans="1:44" s="58" customFormat="1">
      <c r="A200" s="57"/>
      <c r="AM200" s="59"/>
      <c r="AN200" s="60"/>
      <c r="AO200" s="60"/>
      <c r="AP200" s="60"/>
      <c r="AQ200" s="60"/>
      <c r="AR200" s="60"/>
    </row>
    <row r="201" spans="1:44" s="58" customFormat="1">
      <c r="A201" s="57"/>
      <c r="AM201" s="59"/>
      <c r="AN201" s="60"/>
      <c r="AO201" s="60"/>
      <c r="AP201" s="60"/>
      <c r="AQ201" s="60"/>
      <c r="AR201" s="60"/>
    </row>
    <row r="202" spans="1:44" s="58" customFormat="1">
      <c r="A202" s="57"/>
      <c r="AM202" s="59"/>
      <c r="AN202" s="60"/>
      <c r="AO202" s="60"/>
      <c r="AP202" s="60"/>
      <c r="AQ202" s="60"/>
      <c r="AR202" s="60"/>
    </row>
    <row r="203" spans="1:44" s="58" customFormat="1">
      <c r="A203" s="57"/>
      <c r="AM203" s="59"/>
      <c r="AN203" s="60"/>
      <c r="AO203" s="60"/>
      <c r="AP203" s="60"/>
      <c r="AQ203" s="60"/>
      <c r="AR203" s="60"/>
    </row>
    <row r="204" spans="1:44" s="58" customFormat="1">
      <c r="A204" s="57"/>
      <c r="AM204" s="59"/>
      <c r="AN204" s="60"/>
      <c r="AO204" s="60"/>
      <c r="AP204" s="60"/>
      <c r="AQ204" s="60"/>
      <c r="AR204" s="60"/>
    </row>
    <row r="205" spans="1:44" s="58" customFormat="1">
      <c r="A205" s="57"/>
      <c r="AM205" s="59"/>
      <c r="AN205" s="60"/>
      <c r="AO205" s="60"/>
      <c r="AP205" s="60"/>
      <c r="AQ205" s="60"/>
      <c r="AR205" s="60"/>
    </row>
    <row r="206" spans="1:44" s="58" customFormat="1">
      <c r="A206" s="57"/>
      <c r="AM206" s="59"/>
      <c r="AN206" s="60"/>
      <c r="AO206" s="60"/>
      <c r="AP206" s="60"/>
      <c r="AQ206" s="60"/>
      <c r="AR206" s="60"/>
    </row>
    <row r="207" spans="1:44" s="58" customFormat="1">
      <c r="A207" s="57"/>
      <c r="AM207" s="59"/>
      <c r="AN207" s="60"/>
      <c r="AO207" s="60"/>
      <c r="AP207" s="60"/>
      <c r="AQ207" s="60"/>
      <c r="AR207" s="60"/>
    </row>
    <row r="208" spans="1:44" s="58" customFormat="1">
      <c r="A208" s="57"/>
      <c r="AM208" s="59"/>
      <c r="AN208" s="60"/>
      <c r="AO208" s="60"/>
      <c r="AP208" s="60"/>
      <c r="AQ208" s="60"/>
      <c r="AR208" s="60"/>
    </row>
    <row r="209" spans="1:44" s="58" customFormat="1">
      <c r="A209" s="57"/>
      <c r="AM209" s="59"/>
      <c r="AN209" s="60"/>
      <c r="AO209" s="60"/>
      <c r="AP209" s="60"/>
      <c r="AQ209" s="60"/>
      <c r="AR209" s="60"/>
    </row>
    <row r="210" spans="1:44" s="58" customFormat="1">
      <c r="A210" s="57"/>
      <c r="AM210" s="59"/>
      <c r="AN210" s="60"/>
      <c r="AO210" s="60"/>
      <c r="AP210" s="60"/>
      <c r="AQ210" s="60"/>
      <c r="AR210" s="60"/>
    </row>
    <row r="211" spans="1:44" s="58" customFormat="1">
      <c r="A211" s="57"/>
      <c r="AM211" s="59"/>
      <c r="AN211" s="60"/>
      <c r="AO211" s="60"/>
      <c r="AP211" s="60"/>
      <c r="AQ211" s="60"/>
      <c r="AR211" s="60"/>
    </row>
    <row r="212" spans="1:44" s="58" customFormat="1">
      <c r="A212" s="57"/>
      <c r="AM212" s="59"/>
      <c r="AN212" s="60"/>
      <c r="AO212" s="60"/>
      <c r="AP212" s="60"/>
      <c r="AQ212" s="60"/>
      <c r="AR212" s="60"/>
    </row>
    <row r="213" spans="1:44" s="58" customFormat="1">
      <c r="A213" s="57"/>
      <c r="AM213" s="59"/>
      <c r="AN213" s="60"/>
      <c r="AO213" s="60"/>
      <c r="AP213" s="60"/>
      <c r="AQ213" s="60"/>
      <c r="AR213" s="60"/>
    </row>
    <row r="214" spans="1:44" s="58" customFormat="1">
      <c r="A214" s="57"/>
      <c r="AM214" s="59"/>
      <c r="AN214" s="60"/>
      <c r="AO214" s="60"/>
      <c r="AP214" s="60"/>
      <c r="AQ214" s="60"/>
      <c r="AR214" s="60"/>
    </row>
    <row r="215" spans="1:44" s="58" customFormat="1">
      <c r="A215" s="57"/>
      <c r="AM215" s="59"/>
      <c r="AN215" s="60"/>
      <c r="AO215" s="60"/>
      <c r="AP215" s="60"/>
      <c r="AQ215" s="60"/>
      <c r="AR215" s="60"/>
    </row>
    <row r="216" spans="1:44" s="58" customFormat="1">
      <c r="A216" s="57"/>
      <c r="AM216" s="59"/>
      <c r="AN216" s="60"/>
      <c r="AO216" s="60"/>
      <c r="AP216" s="60"/>
      <c r="AQ216" s="60"/>
      <c r="AR216" s="60"/>
    </row>
    <row r="217" spans="1:44" s="58" customFormat="1">
      <c r="A217" s="57"/>
      <c r="AM217" s="59"/>
      <c r="AN217" s="60"/>
      <c r="AO217" s="60"/>
      <c r="AP217" s="60"/>
      <c r="AQ217" s="60"/>
      <c r="AR217" s="60"/>
    </row>
    <row r="218" spans="1:44" s="58" customFormat="1">
      <c r="A218" s="57"/>
      <c r="AM218" s="59"/>
      <c r="AN218" s="60"/>
      <c r="AO218" s="60"/>
      <c r="AP218" s="60"/>
      <c r="AQ218" s="60"/>
      <c r="AR218" s="60"/>
    </row>
    <row r="219" spans="1:44" s="58" customFormat="1">
      <c r="A219" s="57"/>
      <c r="AM219" s="59"/>
      <c r="AN219" s="60"/>
      <c r="AO219" s="60"/>
      <c r="AP219" s="60"/>
      <c r="AQ219" s="60"/>
      <c r="AR219" s="60"/>
    </row>
    <row r="220" spans="1:44" s="58" customFormat="1">
      <c r="A220" s="57"/>
      <c r="AM220" s="59"/>
      <c r="AN220" s="60"/>
      <c r="AO220" s="60"/>
      <c r="AP220" s="60"/>
      <c r="AQ220" s="60"/>
      <c r="AR220" s="60"/>
    </row>
    <row r="221" spans="1:44" s="58" customFormat="1">
      <c r="A221" s="57"/>
      <c r="AM221" s="59"/>
      <c r="AN221" s="60"/>
      <c r="AO221" s="60"/>
      <c r="AP221" s="60"/>
      <c r="AQ221" s="60"/>
      <c r="AR221" s="60"/>
    </row>
    <row r="222" spans="1:44" s="58" customFormat="1">
      <c r="A222" s="57"/>
      <c r="AM222" s="59"/>
      <c r="AN222" s="60"/>
      <c r="AO222" s="60"/>
      <c r="AP222" s="60"/>
      <c r="AQ222" s="60"/>
      <c r="AR222" s="60"/>
    </row>
    <row r="223" spans="1:44" s="58" customFormat="1">
      <c r="A223" s="57"/>
      <c r="AM223" s="59"/>
      <c r="AN223" s="60"/>
      <c r="AO223" s="60"/>
      <c r="AP223" s="60"/>
      <c r="AQ223" s="60"/>
      <c r="AR223" s="60"/>
    </row>
    <row r="224" spans="1:44" s="58" customFormat="1">
      <c r="A224" s="57"/>
      <c r="AM224" s="59"/>
      <c r="AN224" s="60"/>
      <c r="AO224" s="60"/>
      <c r="AP224" s="60"/>
      <c r="AQ224" s="60"/>
      <c r="AR224" s="60"/>
    </row>
    <row r="225" spans="1:44" s="58" customFormat="1">
      <c r="A225" s="57"/>
      <c r="AM225" s="59"/>
      <c r="AN225" s="60"/>
      <c r="AO225" s="60"/>
      <c r="AP225" s="60"/>
      <c r="AQ225" s="60"/>
      <c r="AR225" s="60"/>
    </row>
    <row r="226" spans="1:44" s="58" customFormat="1">
      <c r="A226" s="57"/>
      <c r="AM226" s="59"/>
      <c r="AN226" s="60"/>
      <c r="AO226" s="60"/>
      <c r="AP226" s="60"/>
      <c r="AQ226" s="60"/>
      <c r="AR226" s="60"/>
    </row>
    <row r="227" spans="1:44" s="58" customFormat="1">
      <c r="A227" s="57"/>
      <c r="AM227" s="59"/>
      <c r="AN227" s="60"/>
      <c r="AO227" s="60"/>
      <c r="AP227" s="60"/>
      <c r="AQ227" s="60"/>
      <c r="AR227" s="60"/>
    </row>
    <row r="228" spans="1:44" s="58" customFormat="1">
      <c r="A228" s="57"/>
      <c r="AM228" s="59"/>
      <c r="AN228" s="60"/>
      <c r="AO228" s="60"/>
      <c r="AP228" s="60"/>
      <c r="AQ228" s="60"/>
      <c r="AR228" s="60"/>
    </row>
    <row r="229" spans="1:44" s="58" customFormat="1">
      <c r="A229" s="57"/>
      <c r="AM229" s="59"/>
      <c r="AN229" s="60"/>
      <c r="AO229" s="60"/>
      <c r="AP229" s="60"/>
      <c r="AQ229" s="60"/>
      <c r="AR229" s="60"/>
    </row>
    <row r="230" spans="1:44" s="58" customFormat="1">
      <c r="A230" s="57"/>
      <c r="AM230" s="59"/>
      <c r="AN230" s="60"/>
      <c r="AO230" s="60"/>
      <c r="AP230" s="60"/>
      <c r="AQ230" s="60"/>
      <c r="AR230" s="60"/>
    </row>
    <row r="231" spans="1:44" s="58" customFormat="1">
      <c r="A231" s="57"/>
      <c r="AM231" s="59"/>
      <c r="AN231" s="60"/>
      <c r="AO231" s="60"/>
      <c r="AP231" s="60"/>
      <c r="AQ231" s="60"/>
      <c r="AR231" s="60"/>
    </row>
    <row r="232" spans="1:44" s="58" customFormat="1">
      <c r="A232" s="57"/>
      <c r="AM232" s="59"/>
      <c r="AN232" s="60"/>
      <c r="AO232" s="60"/>
      <c r="AP232" s="60"/>
      <c r="AQ232" s="60"/>
      <c r="AR232" s="60"/>
    </row>
    <row r="233" spans="1:44" s="58" customFormat="1">
      <c r="A233" s="57"/>
      <c r="AM233" s="59"/>
      <c r="AN233" s="60"/>
      <c r="AO233" s="60"/>
      <c r="AP233" s="60"/>
      <c r="AQ233" s="60"/>
      <c r="AR233" s="60"/>
    </row>
    <row r="234" spans="1:44" s="58" customFormat="1">
      <c r="A234" s="57"/>
      <c r="AM234" s="59"/>
      <c r="AN234" s="60"/>
      <c r="AO234" s="60"/>
      <c r="AP234" s="60"/>
      <c r="AQ234" s="60"/>
      <c r="AR234" s="60"/>
    </row>
    <row r="235" spans="1:44" s="58" customFormat="1">
      <c r="A235" s="57"/>
      <c r="AM235" s="59"/>
      <c r="AN235" s="60"/>
      <c r="AO235" s="60"/>
      <c r="AP235" s="60"/>
      <c r="AQ235" s="60"/>
      <c r="AR235" s="60"/>
    </row>
    <row r="236" spans="1:44" s="58" customFormat="1">
      <c r="A236" s="57"/>
      <c r="AM236" s="59"/>
      <c r="AN236" s="60"/>
      <c r="AO236" s="60"/>
      <c r="AP236" s="60"/>
      <c r="AQ236" s="60"/>
      <c r="AR236" s="60"/>
    </row>
    <row r="237" spans="1:44" s="58" customFormat="1">
      <c r="A237" s="57"/>
      <c r="AM237" s="59"/>
      <c r="AN237" s="60"/>
      <c r="AO237" s="60"/>
      <c r="AP237" s="60"/>
      <c r="AQ237" s="60"/>
      <c r="AR237" s="60"/>
    </row>
    <row r="238" spans="1:44" s="58" customFormat="1">
      <c r="A238" s="57"/>
      <c r="AM238" s="59"/>
      <c r="AN238" s="60"/>
      <c r="AO238" s="60"/>
      <c r="AP238" s="60"/>
      <c r="AQ238" s="60"/>
      <c r="AR238" s="60"/>
    </row>
    <row r="239" spans="1:44" s="58" customFormat="1">
      <c r="A239" s="57"/>
      <c r="AM239" s="59"/>
      <c r="AN239" s="60"/>
      <c r="AO239" s="60"/>
      <c r="AP239" s="60"/>
      <c r="AQ239" s="60"/>
      <c r="AR239" s="60"/>
    </row>
    <row r="240" spans="1:44" s="58" customFormat="1">
      <c r="A240" s="57"/>
      <c r="AM240" s="59"/>
      <c r="AN240" s="60"/>
      <c r="AO240" s="60"/>
      <c r="AP240" s="60"/>
      <c r="AQ240" s="60"/>
      <c r="AR240" s="60"/>
    </row>
    <row r="241" spans="1:44" s="58" customFormat="1">
      <c r="A241" s="57"/>
      <c r="AM241" s="59"/>
      <c r="AN241" s="60"/>
      <c r="AO241" s="60"/>
      <c r="AP241" s="60"/>
      <c r="AQ241" s="60"/>
      <c r="AR241" s="60"/>
    </row>
    <row r="242" spans="1:44" s="58" customFormat="1">
      <c r="A242" s="57"/>
      <c r="AM242" s="59"/>
      <c r="AN242" s="60"/>
      <c r="AO242" s="60"/>
      <c r="AP242" s="60"/>
      <c r="AQ242" s="60"/>
      <c r="AR242" s="60"/>
    </row>
    <row r="243" spans="1:44" s="58" customFormat="1">
      <c r="A243" s="57"/>
      <c r="AM243" s="59"/>
      <c r="AN243" s="60"/>
      <c r="AO243" s="60"/>
      <c r="AP243" s="60"/>
      <c r="AQ243" s="60"/>
      <c r="AR243" s="60"/>
    </row>
    <row r="244" spans="1:44" s="58" customFormat="1">
      <c r="A244" s="57"/>
      <c r="AM244" s="59"/>
      <c r="AN244" s="60"/>
      <c r="AO244" s="60"/>
      <c r="AP244" s="60"/>
      <c r="AQ244" s="60"/>
      <c r="AR244" s="60"/>
    </row>
    <row r="245" spans="1:44" s="58" customFormat="1">
      <c r="A245" s="57"/>
      <c r="AM245" s="59"/>
      <c r="AN245" s="60"/>
      <c r="AO245" s="60"/>
      <c r="AP245" s="60"/>
      <c r="AQ245" s="60"/>
      <c r="AR245" s="60"/>
    </row>
    <row r="246" spans="1:44" s="58" customFormat="1">
      <c r="A246" s="57"/>
      <c r="AM246" s="59"/>
      <c r="AN246" s="60"/>
      <c r="AO246" s="60"/>
      <c r="AP246" s="60"/>
      <c r="AQ246" s="60"/>
      <c r="AR246" s="60"/>
    </row>
    <row r="247" spans="1:44" s="58" customFormat="1">
      <c r="A247" s="57"/>
      <c r="AM247" s="59"/>
      <c r="AN247" s="60"/>
      <c r="AO247" s="60"/>
      <c r="AP247" s="60"/>
      <c r="AQ247" s="60"/>
      <c r="AR247" s="60"/>
    </row>
    <row r="248" spans="1:44" s="58" customFormat="1">
      <c r="A248" s="57"/>
      <c r="AM248" s="59"/>
      <c r="AN248" s="60"/>
      <c r="AO248" s="60"/>
      <c r="AP248" s="60"/>
      <c r="AQ248" s="60"/>
      <c r="AR248" s="60"/>
    </row>
    <row r="249" spans="1:44" s="58" customFormat="1">
      <c r="A249" s="57"/>
      <c r="AM249" s="59"/>
      <c r="AN249" s="60"/>
      <c r="AO249" s="60"/>
      <c r="AP249" s="60"/>
      <c r="AQ249" s="60"/>
      <c r="AR249" s="60"/>
    </row>
    <row r="250" spans="1:44" s="58" customFormat="1">
      <c r="A250" s="57"/>
      <c r="AM250" s="59"/>
      <c r="AN250" s="60"/>
      <c r="AO250" s="60"/>
      <c r="AP250" s="60"/>
      <c r="AQ250" s="60"/>
      <c r="AR250" s="60"/>
    </row>
    <row r="251" spans="1:44" s="58" customFormat="1">
      <c r="A251" s="57"/>
      <c r="AM251" s="59"/>
      <c r="AN251" s="60"/>
      <c r="AO251" s="60"/>
      <c r="AP251" s="60"/>
      <c r="AQ251" s="60"/>
      <c r="AR251" s="60"/>
    </row>
    <row r="252" spans="1:44" s="58" customFormat="1">
      <c r="A252" s="57"/>
      <c r="AM252" s="59"/>
      <c r="AN252" s="60"/>
      <c r="AO252" s="60"/>
      <c r="AP252" s="60"/>
      <c r="AQ252" s="60"/>
      <c r="AR252" s="60"/>
    </row>
    <row r="253" spans="1:44" s="58" customFormat="1">
      <c r="A253" s="57"/>
      <c r="AM253" s="59"/>
      <c r="AN253" s="60"/>
      <c r="AO253" s="60"/>
      <c r="AP253" s="60"/>
      <c r="AQ253" s="60"/>
      <c r="AR253" s="60"/>
    </row>
    <row r="254" spans="1:44" s="58" customFormat="1">
      <c r="A254" s="57"/>
      <c r="AM254" s="59"/>
      <c r="AN254" s="60"/>
      <c r="AO254" s="60"/>
      <c r="AP254" s="60"/>
      <c r="AQ254" s="60"/>
      <c r="AR254" s="60"/>
    </row>
    <row r="255" spans="1:44" s="58" customFormat="1">
      <c r="A255" s="57"/>
      <c r="AM255" s="59"/>
      <c r="AN255" s="60"/>
      <c r="AO255" s="60"/>
      <c r="AP255" s="60"/>
      <c r="AQ255" s="60"/>
      <c r="AR255" s="60"/>
    </row>
    <row r="256" spans="1:44" s="58" customFormat="1">
      <c r="A256" s="57"/>
      <c r="AM256" s="59"/>
      <c r="AN256" s="60"/>
      <c r="AO256" s="60"/>
      <c r="AP256" s="60"/>
      <c r="AQ256" s="60"/>
      <c r="AR256" s="60"/>
    </row>
    <row r="257" spans="1:44" s="58" customFormat="1">
      <c r="A257" s="57"/>
      <c r="AM257" s="59"/>
      <c r="AN257" s="60"/>
      <c r="AO257" s="60"/>
      <c r="AP257" s="60"/>
      <c r="AQ257" s="60"/>
      <c r="AR257" s="60"/>
    </row>
    <row r="258" spans="1:44" s="58" customFormat="1">
      <c r="A258" s="57"/>
      <c r="AM258" s="59"/>
      <c r="AN258" s="60"/>
      <c r="AO258" s="60"/>
      <c r="AP258" s="60"/>
      <c r="AQ258" s="60"/>
      <c r="AR258" s="60"/>
    </row>
    <row r="259" spans="1:44" s="58" customFormat="1">
      <c r="A259" s="57"/>
      <c r="AM259" s="59"/>
      <c r="AN259" s="60"/>
      <c r="AO259" s="60"/>
      <c r="AP259" s="60"/>
      <c r="AQ259" s="60"/>
      <c r="AR259" s="60"/>
    </row>
    <row r="260" spans="1:44" s="58" customFormat="1">
      <c r="A260" s="57"/>
      <c r="AM260" s="59"/>
      <c r="AN260" s="60"/>
      <c r="AO260" s="60"/>
      <c r="AP260" s="60"/>
      <c r="AQ260" s="60"/>
      <c r="AR260" s="60"/>
    </row>
    <row r="261" spans="1:44" s="58" customFormat="1">
      <c r="A261" s="57"/>
      <c r="AM261" s="59"/>
      <c r="AN261" s="60"/>
      <c r="AO261" s="60"/>
      <c r="AP261" s="60"/>
      <c r="AQ261" s="60"/>
      <c r="AR261" s="60"/>
    </row>
    <row r="262" spans="1:44" s="58" customFormat="1">
      <c r="A262" s="57"/>
      <c r="AM262" s="59"/>
      <c r="AN262" s="60"/>
      <c r="AO262" s="60"/>
      <c r="AP262" s="60"/>
      <c r="AQ262" s="60"/>
      <c r="AR262" s="60"/>
    </row>
    <row r="263" spans="1:44" s="58" customFormat="1">
      <c r="A263" s="57"/>
      <c r="AM263" s="59"/>
      <c r="AN263" s="60"/>
      <c r="AO263" s="60"/>
      <c r="AP263" s="60"/>
      <c r="AQ263" s="60"/>
      <c r="AR263" s="60"/>
    </row>
    <row r="264" spans="1:44" s="58" customFormat="1">
      <c r="A264" s="57"/>
      <c r="AM264" s="59"/>
      <c r="AN264" s="60"/>
      <c r="AO264" s="60"/>
      <c r="AP264" s="60"/>
      <c r="AQ264" s="60"/>
      <c r="AR264" s="60"/>
    </row>
    <row r="265" spans="1:44" s="58" customFormat="1">
      <c r="A265" s="57"/>
      <c r="AM265" s="59"/>
      <c r="AN265" s="60"/>
      <c r="AO265" s="60"/>
      <c r="AP265" s="60"/>
      <c r="AQ265" s="60"/>
      <c r="AR265" s="60"/>
    </row>
    <row r="266" spans="1:44" s="58" customFormat="1">
      <c r="A266" s="57"/>
      <c r="AM266" s="59"/>
      <c r="AN266" s="60"/>
      <c r="AO266" s="60"/>
      <c r="AP266" s="60"/>
      <c r="AQ266" s="60"/>
      <c r="AR266" s="60"/>
    </row>
    <row r="267" spans="1:44" s="58" customFormat="1">
      <c r="A267" s="57"/>
      <c r="AM267" s="59"/>
      <c r="AN267" s="60"/>
      <c r="AO267" s="60"/>
      <c r="AP267" s="60"/>
      <c r="AQ267" s="60"/>
      <c r="AR267" s="60"/>
    </row>
    <row r="268" spans="1:44" s="58" customFormat="1">
      <c r="A268" s="57"/>
      <c r="AM268" s="59"/>
      <c r="AN268" s="60"/>
      <c r="AO268" s="60"/>
      <c r="AP268" s="60"/>
      <c r="AQ268" s="60"/>
      <c r="AR268" s="60"/>
    </row>
    <row r="269" spans="1:44" s="58" customFormat="1">
      <c r="A269" s="57"/>
      <c r="AM269" s="59"/>
      <c r="AN269" s="60"/>
      <c r="AO269" s="60"/>
      <c r="AP269" s="60"/>
      <c r="AQ269" s="60"/>
      <c r="AR269" s="60"/>
    </row>
    <row r="270" spans="1:44" s="58" customFormat="1">
      <c r="A270" s="57"/>
      <c r="AM270" s="59"/>
      <c r="AN270" s="60"/>
      <c r="AO270" s="60"/>
      <c r="AP270" s="60"/>
      <c r="AQ270" s="60"/>
      <c r="AR270" s="60"/>
    </row>
    <row r="271" spans="1:44" s="58" customFormat="1">
      <c r="A271" s="57"/>
      <c r="AM271" s="59"/>
      <c r="AN271" s="60"/>
      <c r="AO271" s="60"/>
      <c r="AP271" s="60"/>
      <c r="AQ271" s="60"/>
      <c r="AR271" s="60"/>
    </row>
    <row r="272" spans="1:44" s="58" customFormat="1">
      <c r="A272" s="57"/>
      <c r="AM272" s="59"/>
      <c r="AN272" s="60"/>
      <c r="AO272" s="60"/>
      <c r="AP272" s="60"/>
      <c r="AQ272" s="60"/>
      <c r="AR272" s="60"/>
    </row>
    <row r="273" spans="1:50" s="58" customFormat="1">
      <c r="A273" s="57"/>
      <c r="AM273" s="59"/>
      <c r="AN273" s="60"/>
      <c r="AO273" s="60"/>
      <c r="AP273" s="60"/>
      <c r="AQ273" s="60"/>
      <c r="AR273" s="60"/>
    </row>
    <row r="274" spans="1:50" s="58" customFormat="1">
      <c r="A274" s="57"/>
      <c r="AM274" s="59"/>
      <c r="AN274" s="60"/>
      <c r="AO274" s="60"/>
      <c r="AP274" s="60"/>
      <c r="AQ274" s="60"/>
      <c r="AR274" s="60"/>
    </row>
    <row r="275" spans="1:50" s="58" customFormat="1">
      <c r="A275" s="57"/>
      <c r="AM275" s="59"/>
      <c r="AN275" s="60"/>
      <c r="AO275" s="60"/>
      <c r="AP275" s="60"/>
      <c r="AQ275" s="60"/>
      <c r="AR275" s="60"/>
    </row>
    <row r="276" spans="1:50" s="58" customFormat="1">
      <c r="A276" s="57"/>
      <c r="AM276" s="59"/>
      <c r="AN276" s="60"/>
      <c r="AO276" s="60"/>
      <c r="AP276" s="60"/>
      <c r="AQ276" s="60"/>
      <c r="AR276" s="60"/>
    </row>
    <row r="277" spans="1:50" s="58" customFormat="1">
      <c r="A277" s="57"/>
      <c r="AM277" s="59"/>
      <c r="AN277" s="60"/>
      <c r="AO277" s="60"/>
      <c r="AP277" s="60"/>
      <c r="AQ277" s="60"/>
      <c r="AR277" s="60"/>
    </row>
    <row r="278" spans="1:50" s="58" customFormat="1">
      <c r="A278" s="57"/>
      <c r="AM278" s="59"/>
      <c r="AN278" s="60"/>
      <c r="AO278" s="60"/>
      <c r="AP278" s="60"/>
      <c r="AQ278" s="60"/>
      <c r="AR278" s="60"/>
    </row>
    <row r="279" spans="1:50" s="58" customFormat="1">
      <c r="A279" s="57"/>
      <c r="AM279" s="59"/>
      <c r="AN279" s="60"/>
      <c r="AO279" s="60"/>
      <c r="AP279" s="60"/>
      <c r="AQ279" s="60"/>
      <c r="AR279" s="60"/>
    </row>
    <row r="280" spans="1:50" s="58" customFormat="1">
      <c r="A280" s="57"/>
      <c r="AM280" s="59"/>
      <c r="AN280" s="60"/>
      <c r="AO280" s="60"/>
      <c r="AP280" s="60"/>
      <c r="AQ280" s="60"/>
      <c r="AR280" s="60"/>
    </row>
    <row r="281" spans="1:50" s="58" customFormat="1">
      <c r="A281" s="57"/>
      <c r="AM281" s="59"/>
      <c r="AN281" s="60"/>
      <c r="AO281" s="60"/>
      <c r="AP281" s="60"/>
      <c r="AQ281" s="60"/>
      <c r="AR281" s="60"/>
    </row>
    <row r="282" spans="1:50">
      <c r="AS282" s="58"/>
      <c r="AT282" s="58"/>
      <c r="AU282" s="58"/>
      <c r="AV282" s="58"/>
      <c r="AW282" s="58"/>
      <c r="AX282" s="58"/>
    </row>
    <row r="283" spans="1:50">
      <c r="AS283" s="58"/>
      <c r="AT283" s="58"/>
      <c r="AU283" s="58"/>
      <c r="AV283" s="58"/>
      <c r="AW283" s="58"/>
      <c r="AX283" s="58"/>
    </row>
  </sheetData>
  <sheetProtection password="D36F" sheet="1" objects="1" scenarios="1" selectLockedCells="1"/>
  <dataConsolidate/>
  <mergeCells count="104">
    <mergeCell ref="B16:AJ16"/>
    <mergeCell ref="B18:G18"/>
    <mergeCell ref="Q43:AJ43"/>
    <mergeCell ref="B19:G19"/>
    <mergeCell ref="Q27:AJ27"/>
    <mergeCell ref="Q28:AJ28"/>
    <mergeCell ref="Q29:AJ29"/>
    <mergeCell ref="Q30:AJ30"/>
    <mergeCell ref="H18:AJ18"/>
    <mergeCell ref="Q26:Z26"/>
    <mergeCell ref="AB26:AJ26"/>
    <mergeCell ref="Q31:AJ31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AC12:AJ12"/>
    <mergeCell ref="AC8:AJ8"/>
    <mergeCell ref="AC9:AJ9"/>
    <mergeCell ref="AC10:AJ10"/>
    <mergeCell ref="AC11:AJ11"/>
    <mergeCell ref="Q60:AJ60"/>
    <mergeCell ref="Q36:AJ36"/>
    <mergeCell ref="Q38:AJ38"/>
    <mergeCell ref="Q37:AJ37"/>
    <mergeCell ref="Q61:AJ61"/>
    <mergeCell ref="Q69:AJ69"/>
    <mergeCell ref="Q62:AA62"/>
    <mergeCell ref="F6:N6"/>
    <mergeCell ref="S6:Z6"/>
    <mergeCell ref="F7:N7"/>
    <mergeCell ref="S7:Z7"/>
    <mergeCell ref="F13:N13"/>
    <mergeCell ref="AC13:AJ13"/>
    <mergeCell ref="Q46:AJ46"/>
    <mergeCell ref="F14:N14"/>
    <mergeCell ref="S13:Z13"/>
    <mergeCell ref="Q22:AJ22"/>
    <mergeCell ref="S14:Z14"/>
    <mergeCell ref="AC14:AJ14"/>
    <mergeCell ref="F15:N15"/>
    <mergeCell ref="AC15:AJ15"/>
    <mergeCell ref="S15:Z15"/>
    <mergeCell ref="AB62:AC62"/>
    <mergeCell ref="AD62:AJ62"/>
    <mergeCell ref="Q54:AJ54"/>
    <mergeCell ref="Q57:AJ57"/>
    <mergeCell ref="H19:AJ19"/>
    <mergeCell ref="Q23:AJ23"/>
    <mergeCell ref="Q24:AJ24"/>
    <mergeCell ref="Q34:AJ34"/>
    <mergeCell ref="Q40:AJ40"/>
    <mergeCell ref="Q35:AJ35"/>
    <mergeCell ref="Q39:Z39"/>
    <mergeCell ref="Q41:AJ41"/>
    <mergeCell ref="Q42:AJ42"/>
    <mergeCell ref="Q50:AJ50"/>
    <mergeCell ref="Q51:AJ51"/>
    <mergeCell ref="Q55:AJ55"/>
    <mergeCell ref="Q56:AJ56"/>
    <mergeCell ref="Q32:AJ32"/>
    <mergeCell ref="Q48:AJ48"/>
    <mergeCell ref="Q44:AJ44"/>
    <mergeCell ref="Q45:AJ45"/>
    <mergeCell ref="Q49:AJ49"/>
    <mergeCell ref="Q47:AJ47"/>
    <mergeCell ref="Q33:AJ33"/>
    <mergeCell ref="Q25:Z25"/>
    <mergeCell ref="AB25:AJ25"/>
    <mergeCell ref="Q70:AJ70"/>
    <mergeCell ref="Q71:AJ71"/>
    <mergeCell ref="Q63:AA63"/>
    <mergeCell ref="AB63:AC63"/>
    <mergeCell ref="AD63:AJ63"/>
    <mergeCell ref="Q82:AJ82"/>
    <mergeCell ref="Q81:AJ81"/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</mergeCells>
  <conditionalFormatting sqref="AA98:AB98 AA96:AB96">
    <cfRule type="expression" dxfId="25" priority="84">
      <formula>$Q$56&lt;&gt;"special RAL"</formula>
    </cfRule>
  </conditionalFormatting>
  <conditionalFormatting sqref="AA88:AB89">
    <cfRule type="expression" dxfId="24" priority="83">
      <formula>$Q$56&lt;&gt;"special RAL"</formula>
    </cfRule>
  </conditionalFormatting>
  <conditionalFormatting sqref="AM195:AM1048576">
    <cfRule type="expression" dxfId="23" priority="48">
      <formula>$AM$19:$AM$98=0</formula>
    </cfRule>
  </conditionalFormatting>
  <conditionalFormatting sqref="AA39:AJ39">
    <cfRule type="expression" dxfId="22" priority="47">
      <formula>$Q$39&lt;&gt;"special"</formula>
    </cfRule>
  </conditionalFormatting>
  <conditionalFormatting sqref="AC76">
    <cfRule type="expression" dxfId="21" priority="43">
      <formula>OR($Q$76&lt;&gt;"zinc + special RAL", $Q$76&lt;&gt;"galvanisé + special RAL")</formula>
    </cfRule>
  </conditionalFormatting>
  <conditionalFormatting sqref="AC78">
    <cfRule type="expression" dxfId="20" priority="40">
      <formula>$Q$78&lt;&gt;"zinc + special RAL"</formula>
    </cfRule>
  </conditionalFormatting>
  <conditionalFormatting sqref="AC77">
    <cfRule type="expression" dxfId="19" priority="38">
      <formula>$Q$77&lt;&gt;"zinc + special RAL (outdoor special)"</formula>
    </cfRule>
  </conditionalFormatting>
  <conditionalFormatting sqref="S12:Z13 Q27:Q30">
    <cfRule type="expression" dxfId="18" priority="24">
      <formula>ISBLANK(Q12)</formula>
    </cfRule>
  </conditionalFormatting>
  <conditionalFormatting sqref="H19">
    <cfRule type="expression" dxfId="17" priority="22">
      <formula>ISBLANK(H19)</formula>
    </cfRule>
  </conditionalFormatting>
  <conditionalFormatting sqref="Q24">
    <cfRule type="expression" dxfId="16" priority="21">
      <formula>ISBLANK(Q24)</formula>
    </cfRule>
  </conditionalFormatting>
  <conditionalFormatting sqref="AD62">
    <cfRule type="expression" dxfId="15" priority="17">
      <formula>$Q$62="none"</formula>
    </cfRule>
  </conditionalFormatting>
  <conditionalFormatting sqref="AD63:AD68">
    <cfRule type="expression" dxfId="14" priority="16">
      <formula>$Q$63&lt;&gt;"other"</formula>
    </cfRule>
  </conditionalFormatting>
  <conditionalFormatting sqref="L97:M97">
    <cfRule type="expression" dxfId="13" priority="15">
      <formula>L97="-"</formula>
    </cfRule>
  </conditionalFormatting>
  <conditionalFormatting sqref="Q32:Q33">
    <cfRule type="expression" dxfId="12" priority="13">
      <formula>ISBLANK(Q32)</formula>
    </cfRule>
  </conditionalFormatting>
  <conditionalFormatting sqref="AC7:AJ7 AC6 AC8:AC12">
    <cfRule type="expression" dxfId="11" priority="12">
      <formula>ISBLANK(AC6)</formula>
    </cfRule>
  </conditionalFormatting>
  <conditionalFormatting sqref="Q31">
    <cfRule type="expression" dxfId="10" priority="11">
      <formula>ISBLANK(Q31)</formula>
    </cfRule>
  </conditionalFormatting>
  <conditionalFormatting sqref="S8:Z11">
    <cfRule type="expression" dxfId="9" priority="10">
      <formula>ISBLANK(S8)</formula>
    </cfRule>
  </conditionalFormatting>
  <conditionalFormatting sqref="S6:Z6">
    <cfRule type="expression" dxfId="8" priority="9">
      <formula>ISBLANK(S6)</formula>
    </cfRule>
  </conditionalFormatting>
  <conditionalFormatting sqref="AA25">
    <cfRule type="expression" dxfId="7" priority="8">
      <formula>ISBLANK(AA25)</formula>
    </cfRule>
  </conditionalFormatting>
  <conditionalFormatting sqref="AA26">
    <cfRule type="expression" dxfId="6" priority="7">
      <formula>ISBLANK(AA26)</formula>
    </cfRule>
  </conditionalFormatting>
  <conditionalFormatting sqref="AE76:AJ78">
    <cfRule type="expression" dxfId="5" priority="5">
      <formula>AD76="RAL:"</formula>
    </cfRule>
    <cfRule type="expression" dxfId="4" priority="6">
      <formula>AD76="RAL:"</formula>
    </cfRule>
  </conditionalFormatting>
  <conditionalFormatting sqref="Z97">
    <cfRule type="expression" dxfId="3" priority="4">
      <formula>ISBLANK(Z97)</formula>
    </cfRule>
  </conditionalFormatting>
  <conditionalFormatting sqref="AA39">
    <cfRule type="expression" dxfId="2" priority="3">
      <formula>Q39="Special"</formula>
    </cfRule>
  </conditionalFormatting>
  <conditionalFormatting sqref="AC39">
    <cfRule type="expression" dxfId="1" priority="2">
      <formula>Q39="Special"</formula>
    </cfRule>
  </conditionalFormatting>
  <conditionalFormatting sqref="AE2:AJ2">
    <cfRule type="expression" dxfId="0" priority="1">
      <formula>ISBLANK(AE2)</formula>
    </cfRule>
  </conditionalFormatting>
  <dataValidations count="32">
    <dataValidation type="list" allowBlank="1" showInputMessage="1" showErrorMessage="1" sqref="Q43">
      <formula1>"150mm,200mm (standard),300mm (special)"</formula1>
    </dataValidation>
    <dataValidation type="list" allowBlank="1" showInputMessage="1" showErrorMessage="1" sqref="Q38">
      <formula1>"150 kg,225 kg,250 kg,300 kg"</formula1>
    </dataValidation>
    <dataValidation type="list" allowBlank="1" showInputMessage="1" showErrorMessage="1" sqref="Q39">
      <formula1>"700 x 750 mm,750 x 850 mm,800 x 900 mm,800 x 1000mm,Special"</formula1>
    </dataValidation>
    <dataValidation type="list" allowBlank="1" showInputMessage="1" showErrorMessage="1" sqref="Q62">
      <formula1>"None,Connex glass,Perforated metal plates,Wooden,Steel rods,Stainless steel rods"</formula1>
    </dataValidation>
    <dataValidation type="list" allowBlank="1" showInputMessage="1" showErrorMessage="1" sqref="Q69">
      <formula1>"None,ALTECH,ARES,LEHNER,WEIGL,OTIS,STANNAH,TERRY"</formula1>
    </dataValidation>
    <dataValidation type="list" allowBlank="1" showInputMessage="1" showErrorMessage="1" sqref="Q70">
      <formula1>"None,Q1,Q2,Q3 air cargo,Q3 non air cargo"</formula1>
    </dataValidation>
    <dataValidation type="list" allowBlank="1" showErrorMessage="1" prompt="Select requested delivery week" sqref="L97:M97">
      <formula1>"-,1.,2.,3.,4.,5.,6.,7.,8.,9.,10.,11.,12.,13.,14.,15.,16.,17.,18.,19.,20.,21.,22.,23.,24.,25.,26.,27.,28.,29.,30.,31.,32.,33.,34.,35.,36.,37.,38.,39.,40.,41.,42.,43.,44.,45.,46.,47.,48.,49.,50.,51.,52."</formula1>
    </dataValidation>
    <dataValidation type="list" allowBlank="1" showInputMessage="1" showErrorMessage="1" sqref="Q84">
      <formula1>"not specified,triangle,diamond,long diamond"</formula1>
    </dataValidation>
    <dataValidation type="list" allowBlank="1" showInputMessage="1" showErrorMessage="1" sqref="Q22">
      <formula1>"Indoor,Outdoor"</formula1>
    </dataValidation>
    <dataValidation type="list" allowBlank="1" showInputMessage="1" showErrorMessage="1" sqref="Q23">
      <formula1>"Left,Right"</formula1>
    </dataValidation>
    <dataValidation type="list" allowBlank="1" showInputMessage="1" showErrorMessage="1" sqref="Q37">
      <formula1>"Without folding seat,With upholstery folding seat,With steel folding seat"</formula1>
    </dataValidation>
    <dataValidation type="list" allowBlank="1" showInputMessage="1" showErrorMessage="1" sqref="Q41">
      <formula1>"Upper and lower ramp,Upper and lower ramp + front ramp (90° side access),Upper and front ramp (without lower)"</formula1>
    </dataValidation>
    <dataValidation type="list" allowBlank="1" showInputMessage="1" showErrorMessage="1" sqref="Q44">
      <formula1>"Same colour as platform,No colour (aluminium natural)"</formula1>
    </dataValidation>
    <dataValidation type="list" allowBlank="1" showInputMessage="1" showErrorMessage="1" sqref="Q54 Q55 Q56 Q57">
      <formula1>"Yes,No"</formula1>
    </dataValidation>
    <dataValidation type="list" allowBlank="1" showInputMessage="1" showErrorMessage="1" sqref="Q47">
      <formula1>"Membrane keypad (standard),Big push buttons (special)"</formula1>
    </dataValidation>
    <dataValidation type="list" allowBlank="1" showInputMessage="1" showErrorMessage="1" sqref="Q48">
      <formula1>"Without key,Mini key,BACO key,EURO key"</formula1>
    </dataValidation>
    <dataValidation type="list" allowBlank="1" showInputMessage="1" showErrorMessage="1" sqref="Q50">
      <formula1>"Wall mounted (standard),Pillar mounted"</formula1>
    </dataValidation>
    <dataValidation type="list" allowBlank="1" showInputMessage="1" showErrorMessage="1" sqref="Q60">
      <formula1>"Yes (for outdoor),No"</formula1>
    </dataValidation>
    <dataValidation type="list" allowBlank="1" showInputMessage="1" showErrorMessage="1" sqref="Q76">
      <formula1>"RAL 7035 (standard),zinc + RAL 7035 (outdoor standard),Special RAL,zinc + Special RAL,stainless + Special RAL"</formula1>
    </dataValidation>
    <dataValidation type="list" allowBlank="1" showInputMessage="1" showErrorMessage="1" sqref="Q78">
      <formula1>"-,RAL 7035 (standard),Special RAL,Zinc + RAL 7035 (outdoor standard),Zinc + Special RAL,Stainless 304,Stainless 316"</formula1>
    </dataValidation>
    <dataValidation type="list" allowBlank="1" showInputMessage="1" showErrorMessage="1" sqref="Q83">
      <formula1>"-,Yes,No"</formula1>
    </dataValidation>
    <dataValidation type="list" allowBlank="1" showInputMessage="1" showErrorMessage="1" sqref="Q46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Q25">
      <formula1>"Straight,Straight with steep start,Straight start with bottom overrun,90°,180°,Special curve"</formula1>
    </dataValidation>
    <dataValidation type="list" allowBlank="1" showInputMessage="1" showErrorMessage="1" sqref="Q26">
      <formula1>"Straight at last step,Straight top overrun,90° on top landing,180° on top landing,Special curve on top landing"</formula1>
    </dataValidation>
    <dataValidation type="list" allowBlank="1" showInputMessage="1" showErrorMessage="1" sqref="Q36">
      <formula1>"Platform + rail (standard),Rail only"</formula1>
    </dataValidation>
    <dataValidation type="list" allowBlank="1" showInputMessage="1" showErrorMessage="1" sqref="Q30">
      <formula1>"No,Straight,With curve"</formula1>
    </dataValidation>
    <dataValidation type="list" allowBlank="1" showInputMessage="1" showErrorMessage="1" sqref="Q77">
      <formula1>"RAL 7035 (standard),zinc + RAL 7035 (outdoor standard),Special RAL,zinc + Special RAL,Stainless 304,Stainless 316"</formula1>
    </dataValidation>
    <dataValidation type="list" allowBlank="1" showInputMessage="1" showErrorMessage="1" sqref="Q40">
      <formula1>"Automatic (standard),Manual"</formula1>
    </dataValidation>
    <dataValidation type="list" allowBlank="1" showInputMessage="1" showErrorMessage="1" sqref="Q42 Q45 Q51 Q61">
      <formula1>"No (standard),Yes"</formula1>
    </dataValidation>
    <dataValidation type="list" allowBlank="1" showInputMessage="1" showErrorMessage="1" sqref="Q81">
      <formula1>"On the wall only,On the wall + pillars,On the pillars only"</formula1>
    </dataValidation>
    <dataValidation type="list" allowBlank="1" showInputMessage="1" showErrorMessage="1" sqref="Q82">
      <formula1>"-,On the steps (standard),On the string of the staircase,Along the string of the staircase and down to the ground floor"</formula1>
    </dataValidation>
    <dataValidation allowBlank="1" showInputMessage="1" showErrorMessage="1" prompt="dd.mm.yyyy" sqref="AE2:AJ2"/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>
          <x14:formula1>
            <xm:f>Languages!$C$1:$F$1</xm:f>
          </x14:formula1>
          <xm:sqref>G2:L2</xm:sqref>
        </x14:dataValidation>
        <x14:dataValidation type="list" allowBlank="1" showInputMessage="1" showErrorMessage="1">
          <x14:formula1>
            <xm:f>Languages!$C$140:$C$141</xm:f>
          </x14:formula1>
          <xm:sqref>R61:AJ61</xm:sqref>
        </x14:dataValidation>
        <x14:dataValidation type="list" allowBlank="1" showInputMessage="1" showErrorMessage="1">
          <x14:formula1>
            <xm:f>Languages!$C$138:$C$139</xm:f>
          </x14:formula1>
          <xm:sqref>R60:AJ60</xm:sqref>
        </x14:dataValidation>
        <x14:dataValidation type="list" allowBlank="1" showInputMessage="1" showErrorMessage="1">
          <x14:formula1>
            <xm:f>Languages!$C$129:$C$130</xm:f>
          </x14:formula1>
          <xm:sqref>R57:AJ57</xm:sqref>
        </x14:dataValidation>
        <x14:dataValidation type="list" allowBlank="1" showInputMessage="1" showErrorMessage="1">
          <x14:formula1>
            <xm:f>Languages!$C$127:$C$128</xm:f>
          </x14:formula1>
          <xm:sqref>R56:AJ56</xm:sqref>
        </x14:dataValidation>
        <x14:dataValidation type="list" allowBlank="1" showInputMessage="1" showErrorMessage="1">
          <x14:formula1>
            <xm:f>Languages!$C$125:$C$126</xm:f>
          </x14:formula1>
          <xm:sqref>R55:AJ55</xm:sqref>
        </x14:dataValidation>
        <x14:dataValidation type="list" allowBlank="1" showInputMessage="1" showErrorMessage="1">
          <x14:formula1>
            <xm:f>Languages!$C$123:$C$124</xm:f>
          </x14:formula1>
          <xm:sqref>R54:AJ54</xm:sqref>
        </x14:dataValidation>
        <x14:dataValidation type="list" allowBlank="1" showInputMessage="1" showErrorMessage="1">
          <x14:formula1>
            <xm:f>Languages!$C$116:$C$117</xm:f>
          </x14:formula1>
          <xm:sqref>R51:AJ51</xm:sqref>
        </x14:dataValidation>
        <x14:dataValidation type="list" allowBlank="1" showInputMessage="1" showErrorMessage="1">
          <x14:formula1>
            <xm:f>Languages!$C$114:$C$115</xm:f>
          </x14:formula1>
          <xm:sqref>R50:AJ50</xm:sqref>
        </x14:dataValidation>
        <x14:dataValidation type="list" allowBlank="1" showInputMessage="1" showErrorMessage="1">
          <x14:formula1>
            <xm:f>Languages!$C$110:$C$113</xm:f>
          </x14:formula1>
          <xm:sqref>R48:AJ48</xm:sqref>
        </x14:dataValidation>
        <x14:dataValidation type="list" allowBlank="1" showInputMessage="1" showErrorMessage="1">
          <x14:formula1>
            <xm:f>Languages!$C$108:$C$109</xm:f>
          </x14:formula1>
          <xm:sqref>R47:AJ47</xm:sqref>
        </x14:dataValidation>
        <x14:dataValidation type="list" allowBlank="1" showInputMessage="1" showErrorMessage="1">
          <x14:formula1>
            <xm:f>Languages!$C$102:$C$107</xm:f>
          </x14:formula1>
          <xm:sqref>R46:AJ46</xm:sqref>
        </x14:dataValidation>
        <x14:dataValidation type="list" allowBlank="1" showInputMessage="1" showErrorMessage="1">
          <x14:formula1>
            <xm:f>Languages!$C$98:$C$99</xm:f>
          </x14:formula1>
          <xm:sqref>R44:AJ44</xm:sqref>
        </x14:dataValidation>
        <x14:dataValidation type="list" allowBlank="1" showInputMessage="1" showErrorMessage="1">
          <x14:formula1>
            <xm:f>Languages!$C$95:$C$97</xm:f>
          </x14:formula1>
          <xm:sqref>R43:AJ43</xm:sqref>
        </x14:dataValidation>
        <x14:dataValidation type="list" allowBlank="1" showInputMessage="1" showErrorMessage="1">
          <x14:formula1>
            <xm:f>Languages!$C$93:$C$94</xm:f>
          </x14:formula1>
          <xm:sqref>R42:AJ42</xm:sqref>
        </x14:dataValidation>
        <x14:dataValidation type="list" allowBlank="1" showInputMessage="1" showErrorMessage="1">
          <x14:formula1>
            <xm:f>Languages!$C$90:$C$92</xm:f>
          </x14:formula1>
          <xm:sqref>R41:AJ41</xm:sqref>
        </x14:dataValidation>
        <x14:dataValidation type="list" allowBlank="1" showInputMessage="1" showErrorMessage="1">
          <x14:formula1>
            <xm:f>Languages!$C$88:$C$89</xm:f>
          </x14:formula1>
          <xm:sqref>R40:AJ40</xm:sqref>
        </x14:dataValidation>
        <x14:dataValidation type="list" allowBlank="1" showInputMessage="1" showErrorMessage="1">
          <x14:formula1>
            <xm:f>Languages!$C$83:$C$87</xm:f>
          </x14:formula1>
          <xm:sqref>R39:Z39</xm:sqref>
        </x14:dataValidation>
        <x14:dataValidation type="list" allowBlank="1" showInputMessage="1" showErrorMessage="1">
          <x14:formula1>
            <xm:f>Languages!$C$79:$C$82</xm:f>
          </x14:formula1>
          <xm:sqref>R38:AJ38</xm:sqref>
        </x14:dataValidation>
        <x14:dataValidation type="list" allowBlank="1" showInputMessage="1" showErrorMessage="1">
          <x14:formula1>
            <xm:f>Languages!$C$76:$C$78</xm:f>
          </x14:formula1>
          <xm:sqref>R37:AJ37</xm:sqref>
        </x14:dataValidation>
        <x14:dataValidation type="list" allowBlank="1" showInputMessage="1" showErrorMessage="1">
          <x14:formula1>
            <xm:f>Languages!$C$41:$C$42</xm:f>
          </x14:formula1>
          <xm:sqref>R23:AJ23</xm:sqref>
        </x14:dataValidation>
        <x14:dataValidation type="list" allowBlank="1" showInputMessage="1" showErrorMessage="1">
          <x14:formula1>
            <xm:f>Languages!$C$39:$C$40</xm:f>
          </x14:formula1>
          <xm:sqref>R22:AJ22</xm:sqref>
        </x14:dataValidation>
        <x14:dataValidation type="list" allowBlank="1" showInputMessage="1" showErrorMessage="1">
          <x14:formula1>
            <xm:f>Languages!$C$142:$C$147</xm:f>
          </x14:formula1>
          <xm:sqref>R62:AA62</xm:sqref>
        </x14:dataValidation>
        <x14:dataValidation type="list" allowBlank="1" showInputMessage="1" showErrorMessage="1">
          <x14:formula1>
            <xm:f>Languages!$C$148:$C$155</xm:f>
          </x14:formula1>
          <xm:sqref>R69:AJ69</xm:sqref>
        </x14:dataValidation>
        <x14:dataValidation type="list" allowBlank="1" showInputMessage="1" showErrorMessage="1">
          <x14:formula1>
            <xm:f>Languages!$C$156:$C$160</xm:f>
          </x14:formula1>
          <xm:sqref>R70:AJ70</xm:sqref>
        </x14:dataValidation>
        <x14:dataValidation type="list" allowBlank="1" showInputMessage="1" showErrorMessage="1">
          <x14:formula1>
            <xm:f>Languages!$C$165:$C$169</xm:f>
          </x14:formula1>
          <xm:sqref>R76:AB76</xm:sqref>
        </x14:dataValidation>
        <x14:dataValidation type="list" allowBlank="1" showInputMessage="1" showErrorMessage="1">
          <x14:formula1>
            <xm:f>Languages!$C$170:$C$175</xm:f>
          </x14:formula1>
          <xm:sqref>R77:AB77</xm:sqref>
        </x14:dataValidation>
        <x14:dataValidation type="list" allowBlank="1" showInputMessage="1" showErrorMessage="1">
          <x14:formula1>
            <xm:f>Languages!$C$176:$C$182</xm:f>
          </x14:formula1>
          <xm:sqref>R78:AB78</xm:sqref>
        </x14:dataValidation>
        <x14:dataValidation type="list" allowBlank="1" showInputMessage="1" showErrorMessage="1">
          <x14:formula1>
            <xm:f>Languages!$C$188:$C$190</xm:f>
          </x14:formula1>
          <xm:sqref>R81:AJ81</xm:sqref>
        </x14:dataValidation>
        <x14:dataValidation type="list" allowBlank="1" showInputMessage="1" showErrorMessage="1">
          <x14:formula1>
            <xm:f>Languages!$C$191:$C$194</xm:f>
          </x14:formula1>
          <xm:sqref>R82:AJ82</xm:sqref>
        </x14:dataValidation>
        <x14:dataValidation type="list" allowBlank="1" showInputMessage="1" showErrorMessage="1">
          <x14:formula1>
            <xm:f>Languages!$C$195:$C$197</xm:f>
          </x14:formula1>
          <xm:sqref>R83:AJ83</xm:sqref>
        </x14:dataValidation>
        <x14:dataValidation type="list" allowBlank="1" showInputMessage="1" showErrorMessage="1">
          <x14:formula1>
            <xm:f>Languages!$C$198:$C$201</xm:f>
          </x14:formula1>
          <xm:sqref>R84:AJ84</xm:sqref>
        </x14:dataValidation>
        <x14:dataValidation type="list" allowBlank="1" showInputMessage="1" showErrorMessage="1">
          <x14:formula1>
            <xm:f>Languages!$C$49:$C$53</xm:f>
          </x14:formula1>
          <xm:sqref>R26:Z26</xm:sqref>
        </x14:dataValidation>
        <x14:dataValidation type="list" allowBlank="1" showInputMessage="1" showErrorMessage="1">
          <x14:formula1>
            <xm:f>Languages!$C$43:$C$48</xm:f>
          </x14:formula1>
          <xm:sqref>R25:Z25</xm:sqref>
        </x14:dataValidation>
        <x14:dataValidation type="list" allowBlank="1" showInputMessage="1" showErrorMessage="1">
          <x14:formula1>
            <xm:f>Languages!$C$74:$C$75</xm:f>
          </x14:formula1>
          <xm:sqref>R36:AJ36</xm:sqref>
        </x14:dataValidation>
        <x14:dataValidation type="list" allowBlank="1" showInputMessage="1" showErrorMessage="1">
          <x14:formula1>
            <xm:f>Languages!$C$54:$C$55</xm:f>
          </x14:formula1>
          <xm:sqref>R30:AJ30</xm:sqref>
        </x14:dataValidation>
        <x14:dataValidation type="list" allowBlank="1" showInputMessage="1" showErrorMessage="1">
          <x14:formula1>
            <xm:f>Languages!$C$101:$C$101</xm:f>
          </x14:formula1>
          <xm:sqref>R45:AJ45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opLeftCell="B24" workbookViewId="0">
      <selection activeCell="C63" sqref="C63"/>
    </sheetView>
  </sheetViews>
  <sheetFormatPr defaultColWidth="9.140625" defaultRowHeight="15.75" customHeight="1"/>
  <cols>
    <col min="1" max="1" width="9.7109375" style="177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>
      <c r="B1" s="102" t="s">
        <v>911</v>
      </c>
      <c r="C1" s="103" t="s">
        <v>946</v>
      </c>
      <c r="D1" s="104"/>
      <c r="E1" s="104"/>
      <c r="F1" s="104"/>
      <c r="G1" s="105" t="str">
        <f>'Order form'!AE3</f>
        <v>STRATOS.LE.2019.B</v>
      </c>
      <c r="H1" s="104"/>
      <c r="I1" s="106"/>
    </row>
    <row r="2" spans="2:16" ht="15.75" customHeight="1">
      <c r="B2" s="107" t="s">
        <v>912</v>
      </c>
      <c r="C2" s="315">
        <f>'Order form'!H19</f>
        <v>0</v>
      </c>
      <c r="D2" s="316"/>
      <c r="E2" s="316"/>
      <c r="F2" s="316"/>
      <c r="G2" s="316"/>
      <c r="H2" s="108"/>
      <c r="I2" s="109">
        <v>1</v>
      </c>
    </row>
    <row r="3" spans="2:16" ht="15.75" customHeight="1">
      <c r="B3" s="107" t="s">
        <v>913</v>
      </c>
      <c r="C3" s="202" t="s">
        <v>945</v>
      </c>
      <c r="D3" s="111"/>
      <c r="E3" s="111"/>
      <c r="F3" s="111"/>
      <c r="G3" s="111"/>
      <c r="H3" s="111"/>
      <c r="I3" s="112"/>
    </row>
    <row r="4" spans="2:16" ht="15.75" customHeight="1">
      <c r="B4" s="113"/>
      <c r="C4" s="202" t="str">
        <f>'Order form'!F9</f>
        <v>A - 4724</v>
      </c>
      <c r="D4" s="108"/>
      <c r="E4" s="108"/>
      <c r="F4" s="108"/>
      <c r="G4" s="110"/>
      <c r="H4" s="108"/>
      <c r="I4" s="112"/>
    </row>
    <row r="5" spans="2:16" ht="15.75" customHeight="1">
      <c r="B5" s="113"/>
      <c r="C5" s="202" t="str">
        <f>'Order form'!F10</f>
        <v>Neukirchen am Walde</v>
      </c>
      <c r="D5" s="108"/>
      <c r="E5" s="108"/>
      <c r="F5" s="108"/>
      <c r="G5" s="108"/>
      <c r="H5" s="108"/>
      <c r="I5" s="112"/>
    </row>
    <row r="6" spans="2:16" ht="15.75" customHeight="1">
      <c r="B6" s="113"/>
      <c r="C6" s="202" t="str">
        <f>'Order form'!F11</f>
        <v>Austria</v>
      </c>
      <c r="D6" s="108"/>
      <c r="E6" s="108"/>
      <c r="F6" s="108"/>
      <c r="G6" s="108"/>
      <c r="H6" s="108"/>
      <c r="I6" s="112"/>
    </row>
    <row r="7" spans="2:16" ht="15.75" customHeight="1" thickBot="1">
      <c r="B7" s="114"/>
      <c r="C7" s="115" t="s">
        <v>18</v>
      </c>
      <c r="D7" s="317"/>
      <c r="E7" s="318"/>
      <c r="F7" s="319"/>
      <c r="G7" s="116" t="s">
        <v>19</v>
      </c>
      <c r="H7" s="116" t="s">
        <v>62</v>
      </c>
      <c r="I7" s="117" t="s">
        <v>26</v>
      </c>
    </row>
    <row r="8" spans="2:16" ht="15.75" customHeight="1" thickBot="1">
      <c r="B8" s="118" t="s">
        <v>914</v>
      </c>
      <c r="C8" s="119" t="s">
        <v>944</v>
      </c>
      <c r="D8" s="120">
        <f>IF(OR('Order form'!Q36="Platform + rail (standard)",'Order form'!Q36="Platform only"),1,0)</f>
        <v>1</v>
      </c>
      <c r="E8" s="120"/>
      <c r="F8" s="120"/>
      <c r="G8" s="121" t="s">
        <v>692</v>
      </c>
      <c r="H8" s="205">
        <f>'[1]Price list'!$C8</f>
        <v>0</v>
      </c>
      <c r="I8" s="122">
        <f>D8*H8</f>
        <v>0</v>
      </c>
      <c r="P8" s="3"/>
    </row>
    <row r="9" spans="2:16" ht="15.75" customHeight="1" thickBot="1">
      <c r="B9" s="123"/>
      <c r="C9" s="124"/>
      <c r="D9" s="125"/>
      <c r="E9" s="126"/>
      <c r="F9" s="126"/>
      <c r="G9" s="127"/>
      <c r="H9" s="205">
        <f>'[1]Price list'!$C9</f>
        <v>0</v>
      </c>
      <c r="I9" s="128"/>
      <c r="P9" s="3"/>
    </row>
    <row r="10" spans="2:16" ht="15.75" customHeight="1">
      <c r="B10" s="307" t="s">
        <v>20</v>
      </c>
      <c r="C10" s="129" t="s">
        <v>943</v>
      </c>
      <c r="D10" s="199">
        <f>IF('Order form'!Q24&gt;3,'Order form'!Q24-3,0)</f>
        <v>0</v>
      </c>
      <c r="E10" s="130"/>
      <c r="F10" s="130"/>
      <c r="G10" s="131" t="s">
        <v>0</v>
      </c>
      <c r="H10" s="132">
        <f>'[1]Price list'!$C10</f>
        <v>0</v>
      </c>
      <c r="I10" s="133">
        <f t="shared" ref="I10:I23" si="0">H10*D10</f>
        <v>0</v>
      </c>
      <c r="L10" s="134"/>
      <c r="M10" s="134"/>
      <c r="N10" s="134"/>
      <c r="O10" s="134"/>
      <c r="P10" s="3"/>
    </row>
    <row r="11" spans="2:16" ht="15.75" customHeight="1">
      <c r="B11" s="308"/>
      <c r="C11" s="135" t="s">
        <v>915</v>
      </c>
      <c r="D11" s="200">
        <f>'Order form'!Q32</f>
        <v>0</v>
      </c>
      <c r="E11" s="136"/>
      <c r="F11" s="136"/>
      <c r="G11" s="137" t="s">
        <v>692</v>
      </c>
      <c r="H11" s="138">
        <f>'[1]Price list'!$C11</f>
        <v>0</v>
      </c>
      <c r="I11" s="139">
        <f t="shared" si="0"/>
        <v>0</v>
      </c>
      <c r="M11" s="134"/>
      <c r="N11" s="134"/>
      <c r="O11" s="134"/>
      <c r="P11" s="3"/>
    </row>
    <row r="12" spans="2:16" ht="15.75" customHeight="1">
      <c r="B12" s="308"/>
      <c r="C12" s="135" t="s">
        <v>916</v>
      </c>
      <c r="D12" s="136">
        <f>IF('Order form'!Q30="straight",1,0)</f>
        <v>0</v>
      </c>
      <c r="E12" s="136"/>
      <c r="F12" s="136"/>
      <c r="G12" s="137" t="s">
        <v>692</v>
      </c>
      <c r="H12" s="138">
        <f>'[1]Price list'!$C12</f>
        <v>0</v>
      </c>
      <c r="I12" s="139">
        <f t="shared" si="0"/>
        <v>0</v>
      </c>
      <c r="M12" s="134"/>
      <c r="N12" s="134"/>
      <c r="O12" s="134"/>
      <c r="P12" s="3"/>
    </row>
    <row r="13" spans="2:16" ht="15.75" customHeight="1">
      <c r="B13" s="308"/>
      <c r="C13" s="135" t="s">
        <v>917</v>
      </c>
      <c r="D13" s="136">
        <f>IF('Order form'!Q30="with curve",1,0)</f>
        <v>0</v>
      </c>
      <c r="E13" s="136"/>
      <c r="F13" s="136"/>
      <c r="G13" s="137" t="s">
        <v>692</v>
      </c>
      <c r="H13" s="138">
        <f>'[1]Price list'!$C13</f>
        <v>0</v>
      </c>
      <c r="I13" s="139">
        <f t="shared" si="0"/>
        <v>0</v>
      </c>
      <c r="M13" s="134"/>
      <c r="N13" s="134"/>
      <c r="O13" s="134"/>
      <c r="P13" s="3"/>
    </row>
    <row r="14" spans="2:16" ht="15.75" customHeight="1">
      <c r="B14" s="308"/>
      <c r="C14" s="135" t="s">
        <v>918</v>
      </c>
      <c r="D14" s="200">
        <f>'Order form'!Q31</f>
        <v>0</v>
      </c>
      <c r="E14" s="136"/>
      <c r="F14" s="136"/>
      <c r="G14" s="137" t="s">
        <v>0</v>
      </c>
      <c r="H14" s="138">
        <f>'[1]Price list'!$C14</f>
        <v>0</v>
      </c>
      <c r="I14" s="139">
        <f t="shared" si="0"/>
        <v>0</v>
      </c>
      <c r="M14" s="134"/>
      <c r="N14" s="134"/>
      <c r="O14" s="134"/>
      <c r="P14" s="3"/>
    </row>
    <row r="15" spans="2:16" ht="15.75" customHeight="1">
      <c r="B15" s="308"/>
      <c r="C15" s="140" t="s">
        <v>919</v>
      </c>
      <c r="D15" s="201">
        <f>IF('Order form'!Q81="On the pillars only",'Order form'!Q24/0.6+1,0)</f>
        <v>1</v>
      </c>
      <c r="E15" s="141"/>
      <c r="F15" s="141"/>
      <c r="G15" s="137" t="s">
        <v>692</v>
      </c>
      <c r="H15" s="138">
        <f>'[1]Price list'!$C15</f>
        <v>0</v>
      </c>
      <c r="I15" s="139">
        <f>H15*D15</f>
        <v>0</v>
      </c>
      <c r="M15" s="134"/>
      <c r="N15" s="134"/>
      <c r="O15" s="134"/>
      <c r="P15" s="3"/>
    </row>
    <row r="16" spans="2:16" ht="15.75" customHeight="1">
      <c r="B16" s="308"/>
      <c r="C16" s="140" t="s">
        <v>21</v>
      </c>
      <c r="D16" s="141">
        <f>IF('Order form'!Q49="pillar-mounted",'Order form'!Q48,0)</f>
        <v>0</v>
      </c>
      <c r="E16" s="141"/>
      <c r="F16" s="141"/>
      <c r="G16" s="137" t="s">
        <v>692</v>
      </c>
      <c r="H16" s="138">
        <f>'[1]Price list'!$C16</f>
        <v>0</v>
      </c>
      <c r="I16" s="139">
        <f>H16*D16</f>
        <v>0</v>
      </c>
      <c r="P16" s="3"/>
    </row>
    <row r="17" spans="2:16" ht="15.75" customHeight="1">
      <c r="B17" s="308"/>
      <c r="C17" s="140" t="s">
        <v>671</v>
      </c>
      <c r="D17" s="201">
        <f>IF('Order form'!Q83="yes",D15,0)</f>
        <v>1</v>
      </c>
      <c r="E17" s="141"/>
      <c r="F17" s="141"/>
      <c r="G17" s="137" t="s">
        <v>692</v>
      </c>
      <c r="H17" s="138">
        <f>'[1]Price list'!$C17</f>
        <v>0</v>
      </c>
      <c r="I17" s="139">
        <f>H17*D17</f>
        <v>0</v>
      </c>
      <c r="P17" s="3"/>
    </row>
    <row r="18" spans="2:16" ht="15.75" customHeight="1" thickBot="1">
      <c r="B18" s="309"/>
      <c r="C18" s="135" t="s">
        <v>920</v>
      </c>
      <c r="D18" s="148">
        <f>IF('Order form'!Q33="0",0,'Order form'!Q33)</f>
        <v>0</v>
      </c>
      <c r="E18" s="136"/>
      <c r="F18" s="136"/>
      <c r="G18" s="137" t="s">
        <v>692</v>
      </c>
      <c r="H18" s="142">
        <f>'[1]Price list'!$C18</f>
        <v>0</v>
      </c>
      <c r="I18" s="139">
        <f t="shared" si="0"/>
        <v>0</v>
      </c>
      <c r="P18" s="3"/>
    </row>
    <row r="19" spans="2:16" ht="15.75" customHeight="1">
      <c r="B19" s="307" t="s">
        <v>921</v>
      </c>
      <c r="C19" s="129" t="s">
        <v>922</v>
      </c>
      <c r="D19" s="152">
        <f>'Order form'!Q27</f>
        <v>0</v>
      </c>
      <c r="E19" s="130"/>
      <c r="F19" s="130"/>
      <c r="G19" s="131" t="s">
        <v>692</v>
      </c>
      <c r="H19" s="132">
        <f>'[1]Price list'!$C19</f>
        <v>0</v>
      </c>
      <c r="I19" s="133">
        <f t="shared" si="0"/>
        <v>0</v>
      </c>
      <c r="P19" s="3"/>
    </row>
    <row r="20" spans="2:16" ht="15.75" customHeight="1">
      <c r="B20" s="308"/>
      <c r="C20" s="135" t="s">
        <v>923</v>
      </c>
      <c r="D20" s="136">
        <f>'Order form'!Q28</f>
        <v>0</v>
      </c>
      <c r="E20" s="136"/>
      <c r="F20" s="136"/>
      <c r="G20" s="137" t="s">
        <v>692</v>
      </c>
      <c r="H20" s="138">
        <f>'[1]Price list'!$C20</f>
        <v>0</v>
      </c>
      <c r="I20" s="139">
        <f t="shared" si="0"/>
        <v>0</v>
      </c>
      <c r="P20" s="3"/>
    </row>
    <row r="21" spans="2:16" ht="15.75" customHeight="1" thickBot="1">
      <c r="B21" s="308"/>
      <c r="C21" s="140" t="s">
        <v>924</v>
      </c>
      <c r="D21" s="148">
        <f>'Order form'!Q29</f>
        <v>0</v>
      </c>
      <c r="E21" s="141"/>
      <c r="F21" s="141"/>
      <c r="G21" s="149" t="s">
        <v>692</v>
      </c>
      <c r="H21" s="142">
        <f>'[1]Price list'!$C21</f>
        <v>0</v>
      </c>
      <c r="I21" s="139">
        <f t="shared" si="0"/>
        <v>0</v>
      </c>
      <c r="P21" s="3"/>
    </row>
    <row r="22" spans="2:16" ht="15.75" customHeight="1">
      <c r="B22" s="307" t="s">
        <v>672</v>
      </c>
      <c r="C22" s="129" t="s">
        <v>673</v>
      </c>
      <c r="D22" s="152">
        <f>IF('Order form'!Q40="automatic (standard)",1,0)</f>
        <v>1</v>
      </c>
      <c r="E22" s="120"/>
      <c r="F22" s="120"/>
      <c r="G22" s="131" t="s">
        <v>692</v>
      </c>
      <c r="H22" s="132">
        <f>'[1]Price list'!$C22</f>
        <v>0</v>
      </c>
      <c r="I22" s="145">
        <f t="shared" si="0"/>
        <v>0</v>
      </c>
      <c r="P22" s="3"/>
    </row>
    <row r="23" spans="2:16" ht="15.75" customHeight="1">
      <c r="B23" s="308"/>
      <c r="C23" s="135" t="s">
        <v>925</v>
      </c>
      <c r="D23" s="136">
        <f>IF('Order form'!Q39="special",1,0)</f>
        <v>0</v>
      </c>
      <c r="E23" s="136"/>
      <c r="F23" s="136"/>
      <c r="G23" s="137" t="s">
        <v>692</v>
      </c>
      <c r="H23" s="138">
        <f>'[1]Price list'!$C23</f>
        <v>0</v>
      </c>
      <c r="I23" s="139">
        <f t="shared" si="0"/>
        <v>0</v>
      </c>
      <c r="P23" s="3"/>
    </row>
    <row r="24" spans="2:16" ht="15.75" customHeight="1">
      <c r="B24" s="308"/>
      <c r="C24" s="135" t="s">
        <v>674</v>
      </c>
      <c r="D24" s="136">
        <f>IF(OR('Order form'!Q41="Upper and lower ramp + front ramp (90° side access)",'Order form'!Q41="Upper and front ramp (without lower)"),1,0)</f>
        <v>0</v>
      </c>
      <c r="E24" s="136"/>
      <c r="F24" s="136"/>
      <c r="G24" s="137" t="s">
        <v>692</v>
      </c>
      <c r="H24" s="138">
        <f>'[1]Price list'!$C24</f>
        <v>0</v>
      </c>
      <c r="I24" s="139">
        <f>H24*D24</f>
        <v>0</v>
      </c>
      <c r="P24" s="3"/>
    </row>
    <row r="25" spans="2:16" ht="15.75" customHeight="1">
      <c r="B25" s="308"/>
      <c r="C25" s="146" t="s">
        <v>675</v>
      </c>
      <c r="D25" s="136">
        <f>IF('Order form'!Q42="yes",1,0)</f>
        <v>0</v>
      </c>
      <c r="E25" s="136"/>
      <c r="F25" s="136"/>
      <c r="G25" s="137" t="s">
        <v>692</v>
      </c>
      <c r="H25" s="138">
        <f>'[1]Price list'!$C25</f>
        <v>0</v>
      </c>
      <c r="I25" s="139">
        <f>H25*D25</f>
        <v>0</v>
      </c>
      <c r="P25" s="3"/>
    </row>
    <row r="26" spans="2:16" ht="15.75" customHeight="1">
      <c r="B26" s="308"/>
      <c r="C26" s="146" t="s">
        <v>676</v>
      </c>
      <c r="D26" s="136">
        <f>IF('Order form'!Q41="Upper and front ramp (without lower)",1,0)</f>
        <v>0</v>
      </c>
      <c r="E26" s="136"/>
      <c r="F26" s="136"/>
      <c r="G26" s="137" t="s">
        <v>692</v>
      </c>
      <c r="H26" s="138">
        <f>'[1]Price list'!$C26</f>
        <v>0</v>
      </c>
      <c r="I26" s="139">
        <f>H26*D26</f>
        <v>0</v>
      </c>
      <c r="P26" s="3"/>
    </row>
    <row r="27" spans="2:16" ht="15.75" customHeight="1">
      <c r="B27" s="308"/>
      <c r="C27" s="147" t="s">
        <v>494</v>
      </c>
      <c r="D27" s="136">
        <f>IF('Order form'!Q45="yes",1,0)</f>
        <v>0</v>
      </c>
      <c r="E27" s="148"/>
      <c r="F27" s="148"/>
      <c r="G27" s="149" t="s">
        <v>692</v>
      </c>
      <c r="H27" s="138">
        <f>'[1]Price list'!$C27</f>
        <v>0</v>
      </c>
      <c r="I27" s="139">
        <f t="shared" ref="I27:I37" si="1">H27*D27</f>
        <v>0</v>
      </c>
      <c r="P27" s="3"/>
    </row>
    <row r="28" spans="2:16" ht="15.75" customHeight="1">
      <c r="B28" s="308"/>
      <c r="C28" s="147" t="s">
        <v>677</v>
      </c>
      <c r="D28" s="136">
        <f>IF('Order form'!Q43="300 mm (special)",1,0)</f>
        <v>0</v>
      </c>
      <c r="E28" s="148"/>
      <c r="F28" s="148"/>
      <c r="G28" s="149" t="s">
        <v>692</v>
      </c>
      <c r="H28" s="138">
        <f>'[1]Price list'!$C28</f>
        <v>0</v>
      </c>
      <c r="I28" s="139">
        <f t="shared" si="1"/>
        <v>0</v>
      </c>
      <c r="P28" s="3"/>
    </row>
    <row r="29" spans="2:16" ht="16.5" customHeight="1">
      <c r="B29" s="308"/>
      <c r="C29" s="135" t="s">
        <v>22</v>
      </c>
      <c r="D29" s="136">
        <f>IF('Order form'!Q60="yes",1,0)</f>
        <v>0</v>
      </c>
      <c r="E29" s="136"/>
      <c r="F29" s="136"/>
      <c r="G29" s="137" t="s">
        <v>692</v>
      </c>
      <c r="H29" s="138">
        <f>'[1]Price list'!$C29</f>
        <v>0</v>
      </c>
      <c r="I29" s="139">
        <f t="shared" si="1"/>
        <v>0</v>
      </c>
      <c r="P29" s="3"/>
    </row>
    <row r="30" spans="2:16" ht="16.5" customHeight="1">
      <c r="B30" s="308"/>
      <c r="C30" s="147" t="s">
        <v>678</v>
      </c>
      <c r="D30" s="148">
        <f>IF('Order form'!Q61="yes",1,0)</f>
        <v>0</v>
      </c>
      <c r="E30" s="148"/>
      <c r="F30" s="148"/>
      <c r="G30" s="137" t="s">
        <v>692</v>
      </c>
      <c r="H30" s="138">
        <f>'[1]Price list'!$C30</f>
        <v>0</v>
      </c>
      <c r="I30" s="139">
        <f t="shared" si="1"/>
        <v>0</v>
      </c>
      <c r="P30" s="3"/>
    </row>
    <row r="31" spans="2:16" ht="15.75" customHeight="1">
      <c r="B31" s="308"/>
      <c r="C31" s="147" t="s">
        <v>679</v>
      </c>
      <c r="D31" s="148">
        <f>IF('Order form'!Q37="With upholstery folding seat",1,0)</f>
        <v>0</v>
      </c>
      <c r="E31" s="148"/>
      <c r="F31" s="148"/>
      <c r="G31" s="137" t="s">
        <v>692</v>
      </c>
      <c r="H31" s="138">
        <f>'[1]Price list'!$C31</f>
        <v>0</v>
      </c>
      <c r="I31" s="150">
        <f t="shared" si="1"/>
        <v>0</v>
      </c>
      <c r="P31" s="3"/>
    </row>
    <row r="32" spans="2:16" ht="15.75" customHeight="1" thickBot="1">
      <c r="B32" s="308"/>
      <c r="C32" s="147" t="s">
        <v>680</v>
      </c>
      <c r="D32" s="148">
        <f>IF('Order form'!Q37="With steel folding seat",1,0)</f>
        <v>0</v>
      </c>
      <c r="E32" s="148"/>
      <c r="F32" s="148"/>
      <c r="G32" s="149" t="s">
        <v>692</v>
      </c>
      <c r="H32" s="142">
        <f>'[1]Price list'!$C32</f>
        <v>0</v>
      </c>
      <c r="I32" s="151">
        <f t="shared" si="1"/>
        <v>0</v>
      </c>
      <c r="P32" s="3"/>
    </row>
    <row r="33" spans="2:16" ht="15.75" customHeight="1">
      <c r="B33" s="310" t="s">
        <v>926</v>
      </c>
      <c r="C33" s="129" t="s">
        <v>681</v>
      </c>
      <c r="D33" s="152">
        <f>IF('Order form'!Q62="Connex glass",'Order form'!AA62,0)</f>
        <v>0</v>
      </c>
      <c r="E33" s="152"/>
      <c r="F33" s="130"/>
      <c r="G33" s="131" t="s">
        <v>692</v>
      </c>
      <c r="H33" s="132">
        <f>'[1]Price list'!$C33</f>
        <v>0</v>
      </c>
      <c r="I33" s="145">
        <f t="shared" si="1"/>
        <v>0</v>
      </c>
      <c r="P33" s="3"/>
    </row>
    <row r="34" spans="2:16" ht="15.75" customHeight="1">
      <c r="B34" s="311"/>
      <c r="C34" s="135" t="s">
        <v>682</v>
      </c>
      <c r="D34" s="153">
        <f>IF('Order form'!Q62="perforated metal plate",'Order form'!AA62,0)</f>
        <v>0</v>
      </c>
      <c r="E34" s="153"/>
      <c r="F34" s="136"/>
      <c r="G34" s="137" t="s">
        <v>692</v>
      </c>
      <c r="H34" s="138">
        <f>'[1]Price list'!$C34</f>
        <v>0</v>
      </c>
      <c r="I34" s="139">
        <f t="shared" si="1"/>
        <v>0</v>
      </c>
      <c r="P34" s="3"/>
    </row>
    <row r="35" spans="2:16" ht="15.75" customHeight="1">
      <c r="B35" s="311"/>
      <c r="C35" s="147" t="s">
        <v>683</v>
      </c>
      <c r="D35" s="153">
        <f>IF('Order form'!Q62="wood",'Order form'!AA62,0)</f>
        <v>0</v>
      </c>
      <c r="E35" s="153"/>
      <c r="F35" s="148"/>
      <c r="G35" s="149" t="s">
        <v>692</v>
      </c>
      <c r="H35" s="138">
        <f>'[1]Price list'!$C35</f>
        <v>0</v>
      </c>
      <c r="I35" s="139">
        <f t="shared" si="1"/>
        <v>0</v>
      </c>
      <c r="P35" s="3"/>
    </row>
    <row r="36" spans="2:16" ht="15.75" customHeight="1">
      <c r="B36" s="311"/>
      <c r="C36" s="135" t="s">
        <v>684</v>
      </c>
      <c r="D36" s="153">
        <f>IF('Order form'!Q62="steel rods",'Order form'!AA62,0)</f>
        <v>0</v>
      </c>
      <c r="E36" s="153"/>
      <c r="F36" s="136"/>
      <c r="G36" s="137" t="s">
        <v>692</v>
      </c>
      <c r="H36" s="138">
        <f>'[1]Price list'!$C36</f>
        <v>0</v>
      </c>
      <c r="I36" s="139">
        <f>H36*D36</f>
        <v>0</v>
      </c>
      <c r="P36" s="3"/>
    </row>
    <row r="37" spans="2:16" ht="15.75" customHeight="1" thickBot="1">
      <c r="B37" s="312"/>
      <c r="C37" s="147" t="s">
        <v>685</v>
      </c>
      <c r="D37" s="154">
        <f>IF('Order form'!Q62="Stainless steel rods",'Order form'!AA62,0)</f>
        <v>0</v>
      </c>
      <c r="E37" s="154"/>
      <c r="F37" s="148"/>
      <c r="G37" s="149" t="s">
        <v>692</v>
      </c>
      <c r="H37" s="142">
        <f>'[1]Price list'!$C37</f>
        <v>0</v>
      </c>
      <c r="I37" s="150">
        <f t="shared" si="1"/>
        <v>0</v>
      </c>
      <c r="P37" s="3"/>
    </row>
    <row r="38" spans="2:16" ht="15.75" customHeight="1">
      <c r="B38" s="307" t="s">
        <v>23</v>
      </c>
      <c r="C38" s="129" t="s">
        <v>927</v>
      </c>
      <c r="D38" s="155">
        <f>IF('Order form'!Q47="Big push buttons (special)",'Order form'!Q49,0)</f>
        <v>0</v>
      </c>
      <c r="E38" s="155"/>
      <c r="F38" s="155"/>
      <c r="G38" s="156" t="s">
        <v>692</v>
      </c>
      <c r="H38" s="132">
        <f>'[1]Price list'!$C38</f>
        <v>0</v>
      </c>
      <c r="I38" s="133">
        <f>H38*D38</f>
        <v>0</v>
      </c>
      <c r="P38" s="3"/>
    </row>
    <row r="39" spans="2:16" ht="15.75" customHeight="1">
      <c r="B39" s="308"/>
      <c r="C39" s="135" t="s">
        <v>928</v>
      </c>
      <c r="D39" s="153">
        <f>'Order form'!Q49-2</f>
        <v>0</v>
      </c>
      <c r="E39" s="153"/>
      <c r="F39" s="153"/>
      <c r="G39" s="157" t="s">
        <v>692</v>
      </c>
      <c r="H39" s="138">
        <f>'[1]Price list'!$C39</f>
        <v>0</v>
      </c>
      <c r="I39" s="139">
        <f>H39*D39</f>
        <v>0</v>
      </c>
      <c r="P39" s="3"/>
    </row>
    <row r="40" spans="2:16" ht="15.75" customHeight="1">
      <c r="B40" s="308"/>
      <c r="C40" s="135" t="s">
        <v>496</v>
      </c>
      <c r="D40" s="153">
        <f>IF('Order form'!Q51="yes",1,0)</f>
        <v>0</v>
      </c>
      <c r="E40" s="153"/>
      <c r="F40" s="153"/>
      <c r="G40" s="157" t="s">
        <v>692</v>
      </c>
      <c r="H40" s="138">
        <f>'[1]Price list'!$C40</f>
        <v>0</v>
      </c>
      <c r="I40" s="139">
        <f>H40*D40</f>
        <v>0</v>
      </c>
      <c r="P40" s="3"/>
    </row>
    <row r="41" spans="2:16" ht="15.75" customHeight="1">
      <c r="B41" s="308"/>
      <c r="C41" s="158" t="s">
        <v>530</v>
      </c>
      <c r="D41" s="159">
        <f>IF('Order form'!Q48="EURO key",'Order form'!Q49,0)</f>
        <v>0</v>
      </c>
      <c r="E41" s="159"/>
      <c r="F41" s="159"/>
      <c r="G41" s="160" t="s">
        <v>692</v>
      </c>
      <c r="H41" s="138">
        <f>'[1]Price list'!$C41</f>
        <v>0</v>
      </c>
      <c r="I41" s="139">
        <f>H41*D41</f>
        <v>0</v>
      </c>
      <c r="P41" s="3"/>
    </row>
    <row r="42" spans="2:16" ht="15.75" customHeight="1" thickBot="1">
      <c r="B42" s="309"/>
      <c r="C42" s="204" t="s">
        <v>686</v>
      </c>
      <c r="D42" s="161">
        <f>IF(OR('Order form'!Q46="dual controls with joystick on the platform",'Order form'!Q46="dual controls with push buttons on the platform"),1,0)</f>
        <v>0</v>
      </c>
      <c r="E42" s="161"/>
      <c r="F42" s="161"/>
      <c r="G42" s="162" t="s">
        <v>692</v>
      </c>
      <c r="H42" s="142">
        <f>'[1]Price list'!$C42</f>
        <v>0</v>
      </c>
      <c r="I42" s="163">
        <f t="shared" ref="I42:I53" si="2">H42*D42</f>
        <v>0</v>
      </c>
      <c r="J42" s="164"/>
      <c r="P42" s="3"/>
    </row>
    <row r="43" spans="2:16" ht="15.75" customHeight="1">
      <c r="B43" s="307" t="s">
        <v>11</v>
      </c>
      <c r="C43" s="165" t="s">
        <v>929</v>
      </c>
      <c r="D43" s="166">
        <f>IF(OR('Order form'!AD76="RAL:",'Order form'!AD77="RAL:",'Order form'!AD78="RAL:"),1,0)</f>
        <v>0</v>
      </c>
      <c r="E43" s="166"/>
      <c r="F43" s="166"/>
      <c r="G43" s="167" t="s">
        <v>692</v>
      </c>
      <c r="H43" s="132">
        <f>'[1]Price list'!$C43</f>
        <v>0</v>
      </c>
      <c r="I43" s="133">
        <f t="shared" si="2"/>
        <v>0</v>
      </c>
      <c r="P43" s="3"/>
    </row>
    <row r="44" spans="2:16" ht="15.75" customHeight="1">
      <c r="B44" s="308"/>
      <c r="C44" s="135" t="s">
        <v>930</v>
      </c>
      <c r="D44" s="136">
        <f>IF(OR('Order form'!Q77="zinc + special RAL",'Order form'!Q77="zinc + RAL 7035 (standard outdoor)"),D10+3,0)</f>
        <v>0</v>
      </c>
      <c r="E44" s="136"/>
      <c r="F44" s="136"/>
      <c r="G44" s="137" t="s">
        <v>0</v>
      </c>
      <c r="H44" s="138">
        <f>'[1]Price list'!$C44</f>
        <v>0</v>
      </c>
      <c r="I44" s="122">
        <f t="shared" si="2"/>
        <v>0</v>
      </c>
      <c r="P44" s="3"/>
    </row>
    <row r="45" spans="2:16" ht="15.75" customHeight="1">
      <c r="B45" s="308"/>
      <c r="C45" s="135" t="s">
        <v>931</v>
      </c>
      <c r="D45" s="200">
        <f>IF(OR('Order form'!Q78="zinc + special RAL",'Order form'!Q78="zinc + RAL 7035 (outdoor standard)",'Order form'!Q78="zinc (outdoor standard)"),D15,0)</f>
        <v>0</v>
      </c>
      <c r="E45" s="136"/>
      <c r="F45" s="136"/>
      <c r="G45" s="137" t="s">
        <v>692</v>
      </c>
      <c r="H45" s="138">
        <f>'[1]Price list'!$C45</f>
        <v>0</v>
      </c>
      <c r="I45" s="122">
        <f t="shared" si="2"/>
        <v>0</v>
      </c>
      <c r="P45" s="3"/>
    </row>
    <row r="46" spans="2:16" ht="15.75" customHeight="1">
      <c r="B46" s="308"/>
      <c r="C46" s="168" t="s">
        <v>932</v>
      </c>
      <c r="D46" s="136">
        <f>IF(OR('Order form'!Q76="zinc + special RAL",'Order form'!Q76="zinc + RAL 7035 (outdoor standard)"),1,0)</f>
        <v>0</v>
      </c>
      <c r="E46" s="136"/>
      <c r="F46" s="136"/>
      <c r="G46" s="137" t="s">
        <v>692</v>
      </c>
      <c r="H46" s="138">
        <f>'[1]Price list'!$C46</f>
        <v>0</v>
      </c>
      <c r="I46" s="139">
        <f t="shared" si="2"/>
        <v>0</v>
      </c>
      <c r="P46" s="3"/>
    </row>
    <row r="47" spans="2:16" ht="15.75" customHeight="1">
      <c r="B47" s="308"/>
      <c r="C47" s="135" t="s">
        <v>933</v>
      </c>
      <c r="D47" s="136">
        <f>IF(OR('Order form'!Q76="stainless + special RAL",'Order form'!Q76="stainless + RAL 7035"),1,0)</f>
        <v>0</v>
      </c>
      <c r="E47" s="136"/>
      <c r="F47" s="136"/>
      <c r="G47" s="137" t="s">
        <v>692</v>
      </c>
      <c r="H47" s="138">
        <f>'[1]Price list'!$C47</f>
        <v>0</v>
      </c>
      <c r="I47" s="139">
        <f t="shared" si="2"/>
        <v>0</v>
      </c>
      <c r="P47" s="3"/>
    </row>
    <row r="48" spans="2:16" ht="15.75" customHeight="1">
      <c r="B48" s="308"/>
      <c r="C48" s="135" t="s">
        <v>934</v>
      </c>
      <c r="D48" s="136">
        <f>IF('Order form'!Q77="stainless 304",D10,0)</f>
        <v>0</v>
      </c>
      <c r="E48" s="136"/>
      <c r="F48" s="136"/>
      <c r="G48" s="137" t="s">
        <v>0</v>
      </c>
      <c r="H48" s="138">
        <f>'[1]Price list'!$C48</f>
        <v>0</v>
      </c>
      <c r="I48" s="139">
        <f t="shared" si="2"/>
        <v>0</v>
      </c>
      <c r="P48" s="3"/>
    </row>
    <row r="49" spans="2:16" ht="15.75" customHeight="1">
      <c r="B49" s="308"/>
      <c r="C49" s="135" t="s">
        <v>935</v>
      </c>
      <c r="D49" s="136">
        <f>IF('Order form'!Q77="stainless 316",D10,0)</f>
        <v>0</v>
      </c>
      <c r="E49" s="136"/>
      <c r="F49" s="136"/>
      <c r="G49" s="137" t="s">
        <v>0</v>
      </c>
      <c r="H49" s="138">
        <f>'[1]Price list'!$C49</f>
        <v>0</v>
      </c>
      <c r="I49" s="139">
        <f t="shared" si="2"/>
        <v>0</v>
      </c>
      <c r="P49" s="3"/>
    </row>
    <row r="50" spans="2:16" ht="15.75" customHeight="1">
      <c r="B50" s="308"/>
      <c r="C50" s="135" t="s">
        <v>936</v>
      </c>
      <c r="D50" s="136">
        <f>IF('Order form'!Q78="stainless 304",D15,0)</f>
        <v>0</v>
      </c>
      <c r="E50" s="136"/>
      <c r="F50" s="136"/>
      <c r="G50" s="137" t="s">
        <v>692</v>
      </c>
      <c r="H50" s="138">
        <f>'[1]Price list'!$C50</f>
        <v>0</v>
      </c>
      <c r="I50" s="139">
        <f t="shared" si="2"/>
        <v>0</v>
      </c>
      <c r="P50" s="3"/>
    </row>
    <row r="51" spans="2:16" ht="15.75" customHeight="1" thickBot="1">
      <c r="B51" s="309"/>
      <c r="C51" s="135" t="s">
        <v>937</v>
      </c>
      <c r="D51" s="136">
        <f>IF('Order form'!Q78="stainless 316",D15,0)</f>
        <v>0</v>
      </c>
      <c r="E51" s="136"/>
      <c r="F51" s="136"/>
      <c r="G51" s="137" t="s">
        <v>692</v>
      </c>
      <c r="H51" s="142">
        <f>'[1]Price list'!$C51</f>
        <v>0</v>
      </c>
      <c r="I51" s="139">
        <f t="shared" si="2"/>
        <v>0</v>
      </c>
      <c r="P51" s="3"/>
    </row>
    <row r="52" spans="2:16" ht="15.75" customHeight="1">
      <c r="B52" s="310" t="s">
        <v>938</v>
      </c>
      <c r="C52" s="129" t="s">
        <v>542</v>
      </c>
      <c r="D52" s="130">
        <f>IF('Order form'!Q54="YES",1,0)</f>
        <v>1</v>
      </c>
      <c r="E52" s="130"/>
      <c r="F52" s="130"/>
      <c r="G52" s="131" t="s">
        <v>692</v>
      </c>
      <c r="H52" s="132">
        <f>'[1]Price list'!$C52</f>
        <v>0</v>
      </c>
      <c r="I52" s="133">
        <f t="shared" si="2"/>
        <v>0</v>
      </c>
      <c r="P52" s="3"/>
    </row>
    <row r="53" spans="2:16" ht="15.75" customHeight="1">
      <c r="B53" s="311"/>
      <c r="C53" s="135" t="s">
        <v>543</v>
      </c>
      <c r="D53" s="153">
        <f>IF('Order form'!Q55="YES",1,0)</f>
        <v>1</v>
      </c>
      <c r="E53" s="136"/>
      <c r="F53" s="136"/>
      <c r="G53" s="137" t="s">
        <v>692</v>
      </c>
      <c r="H53" s="138">
        <f>'[1]Price list'!$C53</f>
        <v>0</v>
      </c>
      <c r="I53" s="139">
        <f t="shared" si="2"/>
        <v>0</v>
      </c>
      <c r="P53" s="3"/>
    </row>
    <row r="54" spans="2:16" ht="15.75" customHeight="1">
      <c r="B54" s="311"/>
      <c r="C54" s="135" t="s">
        <v>687</v>
      </c>
      <c r="D54" s="153">
        <f>IF('Order form'!Q56="YES",1,0)</f>
        <v>1</v>
      </c>
      <c r="E54" s="153"/>
      <c r="F54" s="153"/>
      <c r="G54" s="157" t="s">
        <v>692</v>
      </c>
      <c r="H54" s="138">
        <f>'[1]Price list'!$C54</f>
        <v>0</v>
      </c>
      <c r="I54" s="139">
        <f>H54*D54</f>
        <v>0</v>
      </c>
      <c r="P54" s="3"/>
    </row>
    <row r="55" spans="2:16" ht="15.75" customHeight="1" thickBot="1">
      <c r="B55" s="312"/>
      <c r="C55" s="143" t="s">
        <v>939</v>
      </c>
      <c r="D55" s="136">
        <f>IF('Order form'!Q57="YES",1,0)</f>
        <v>0</v>
      </c>
      <c r="E55" s="161"/>
      <c r="F55" s="161"/>
      <c r="G55" s="162" t="s">
        <v>692</v>
      </c>
      <c r="H55" s="142">
        <f>'[1]Price list'!$C55</f>
        <v>0</v>
      </c>
      <c r="I55" s="144">
        <f>D55*H55</f>
        <v>0</v>
      </c>
      <c r="P55" s="3"/>
    </row>
    <row r="56" spans="2:16" ht="18.75" customHeight="1">
      <c r="B56" s="310" t="s">
        <v>24</v>
      </c>
      <c r="C56" s="119" t="s">
        <v>940</v>
      </c>
      <c r="D56" s="130">
        <f>IF('Order form'!Q68="other",'Order form'!AB68,'Order form'!Q68)</f>
        <v>0</v>
      </c>
      <c r="E56" s="120"/>
      <c r="F56" s="120"/>
      <c r="G56" s="121" t="s">
        <v>693</v>
      </c>
      <c r="H56" s="132">
        <f>'[1]Price list'!$C56</f>
        <v>0</v>
      </c>
      <c r="I56" s="122">
        <f>H56*D56</f>
        <v>0</v>
      </c>
      <c r="P56" s="3"/>
    </row>
    <row r="57" spans="2:16" ht="18.75" hidden="1" customHeight="1">
      <c r="B57" s="311"/>
      <c r="C57" s="135"/>
      <c r="D57" s="136"/>
      <c r="E57" s="169"/>
      <c r="F57" s="169"/>
      <c r="G57" s="137"/>
      <c r="H57" s="138">
        <f>'[1]Price list'!$C57</f>
        <v>0</v>
      </c>
      <c r="I57" s="170"/>
      <c r="P57" s="3"/>
    </row>
    <row r="58" spans="2:16" ht="18.75" hidden="1" customHeight="1">
      <c r="B58" s="311"/>
      <c r="C58" s="168"/>
      <c r="D58" s="169"/>
      <c r="E58" s="169"/>
      <c r="F58" s="136"/>
      <c r="G58" s="171"/>
      <c r="H58" s="138">
        <f>'[1]Price list'!$C58</f>
        <v>0</v>
      </c>
      <c r="I58" s="172"/>
      <c r="P58" s="3"/>
    </row>
    <row r="59" spans="2:16" ht="18.75" hidden="1" customHeight="1">
      <c r="B59" s="311"/>
      <c r="C59" s="140"/>
      <c r="D59" s="141"/>
      <c r="E59" s="141"/>
      <c r="F59" s="141"/>
      <c r="G59" s="137"/>
      <c r="H59" s="138">
        <f>'[1]Price list'!$C59</f>
        <v>0</v>
      </c>
      <c r="I59" s="139"/>
      <c r="P59" s="3"/>
    </row>
    <row r="60" spans="2:16" ht="18.75" hidden="1" customHeight="1">
      <c r="B60" s="311"/>
      <c r="C60" s="140"/>
      <c r="D60" s="141"/>
      <c r="E60" s="141"/>
      <c r="F60" s="141"/>
      <c r="G60" s="137"/>
      <c r="H60" s="138">
        <f>'[1]Price list'!$C60</f>
        <v>0</v>
      </c>
      <c r="I60" s="139"/>
      <c r="P60" s="3"/>
    </row>
    <row r="61" spans="2:16" ht="15.75" customHeight="1">
      <c r="B61" s="311"/>
      <c r="C61" s="140" t="s">
        <v>25</v>
      </c>
      <c r="D61" s="141">
        <f>IF('Order form'!Q70="none",0,1)</f>
        <v>1</v>
      </c>
      <c r="E61" s="141"/>
      <c r="F61" s="141"/>
      <c r="G61" s="137" t="s">
        <v>692</v>
      </c>
      <c r="H61" s="138">
        <f>'[1]Price list'!$C61</f>
        <v>0</v>
      </c>
      <c r="I61" s="139">
        <f>H61*D61</f>
        <v>0</v>
      </c>
      <c r="P61" s="3"/>
    </row>
    <row r="62" spans="2:16" ht="15.75" customHeight="1">
      <c r="B62" s="311"/>
      <c r="C62" s="140" t="s">
        <v>941</v>
      </c>
      <c r="D62" s="173">
        <f>IF('Order form'!Q73="not specified",0,(IF('Order form'!Q73&gt;11,"1",(IF('Order form'!Q73&gt;8,"2",(IF('Order form'!Q73&gt;5,"3",4)))))))</f>
        <v>4</v>
      </c>
      <c r="E62" s="141"/>
      <c r="F62" s="141"/>
      <c r="G62" s="137" t="s">
        <v>692</v>
      </c>
      <c r="H62" s="138">
        <f>'[1]Price list'!$C62</f>
        <v>0</v>
      </c>
      <c r="I62" s="139">
        <f>H62*D62</f>
        <v>0</v>
      </c>
      <c r="P62" s="3"/>
    </row>
    <row r="63" spans="2:16" ht="15.75" customHeight="1">
      <c r="B63" s="311"/>
      <c r="C63" s="174"/>
      <c r="D63" s="175"/>
      <c r="E63" s="175"/>
      <c r="F63" s="175"/>
      <c r="G63" s="176"/>
      <c r="H63" s="209"/>
      <c r="I63" s="1"/>
      <c r="P63" s="3"/>
    </row>
    <row r="64" spans="2:16" ht="15.75" customHeight="1" thickBot="1">
      <c r="B64" s="312"/>
      <c r="C64" s="178"/>
      <c r="D64" s="179"/>
      <c r="E64" s="179"/>
      <c r="F64" s="179"/>
      <c r="G64" s="180"/>
      <c r="H64" s="181"/>
      <c r="I64" s="2"/>
      <c r="P64" s="3"/>
    </row>
    <row r="65" spans="1:9" ht="15.75" customHeight="1">
      <c r="A65" s="177">
        <v>250</v>
      </c>
      <c r="B65" s="182" t="s">
        <v>60</v>
      </c>
      <c r="C65" s="183"/>
      <c r="D65" s="4"/>
      <c r="E65" s="184"/>
      <c r="F65" s="185"/>
      <c r="G65" s="184"/>
      <c r="H65" s="186"/>
      <c r="I65" s="5">
        <f>SUM(I8:I64)</f>
        <v>0</v>
      </c>
    </row>
    <row r="66" spans="1:9" ht="15" customHeight="1">
      <c r="A66" s="177">
        <v>260</v>
      </c>
      <c r="B66" s="187" t="s">
        <v>61</v>
      </c>
      <c r="C66" s="188"/>
      <c r="D66" s="189"/>
      <c r="E66" s="190"/>
      <c r="F66" s="190"/>
      <c r="G66" s="188"/>
      <c r="H66" s="6">
        <v>0</v>
      </c>
      <c r="I66" s="7">
        <f>H66*I65</f>
        <v>0</v>
      </c>
    </row>
    <row r="67" spans="1:9" ht="15.75" customHeight="1" thickBot="1">
      <c r="A67" s="177">
        <v>270</v>
      </c>
      <c r="B67" s="191" t="s">
        <v>942</v>
      </c>
      <c r="C67" s="192"/>
      <c r="D67" s="193"/>
      <c r="E67" s="194"/>
      <c r="F67" s="194"/>
      <c r="G67" s="192"/>
      <c r="H67" s="195"/>
      <c r="I67" s="208">
        <f>I65-I66</f>
        <v>0</v>
      </c>
    </row>
    <row r="68" spans="1:9" ht="15.75" customHeight="1" thickBot="1">
      <c r="B68" s="196" t="s">
        <v>16</v>
      </c>
      <c r="C68" s="313">
        <f>'Order form'!Z97</f>
        <v>0</v>
      </c>
      <c r="D68" s="314"/>
      <c r="E68" s="314"/>
      <c r="F68" s="314"/>
      <c r="G68" s="197"/>
      <c r="H68" s="203">
        <f>'Order form'!AE2</f>
        <v>0</v>
      </c>
      <c r="I68" s="198"/>
    </row>
  </sheetData>
  <sheetProtection sheet="1" selectLockedCells="1"/>
  <mergeCells count="11">
    <mergeCell ref="B33:B37"/>
    <mergeCell ref="C2:G2"/>
    <mergeCell ref="D7:F7"/>
    <mergeCell ref="B10:B18"/>
    <mergeCell ref="B19:B21"/>
    <mergeCell ref="B22:B32"/>
    <mergeCell ref="B38:B42"/>
    <mergeCell ref="B43:B51"/>
    <mergeCell ref="B52:B55"/>
    <mergeCell ref="B56:B64"/>
    <mergeCell ref="C68:F68"/>
  </mergeCells>
  <dataValidations disablePrompts="1" count="2">
    <dataValidation allowBlank="1" showInputMessage="1" showErrorMessage="1" prompt="Standard installation includes 2 side loading ramps LEFT + RIGHT.&#10;If only FRONT is selected, extra costs apply !" sqref="C24:C25"/>
    <dataValidation allowBlank="1" showInputMessage="1" showErrorMessage="1" prompt="Standard installation includes 2 side loading ramps LEFT + RIGHT.&#10;If only 1 side is selected, extra costs apply !" sqref="C26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J215"/>
  <sheetViews>
    <sheetView zoomScale="70" zoomScaleNormal="70" workbookViewId="0">
      <selection activeCell="C141" sqref="C141:F141"/>
    </sheetView>
  </sheetViews>
  <sheetFormatPr defaultColWidth="9.140625" defaultRowHeight="1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854</v>
      </c>
      <c r="F1" s="9" t="s">
        <v>853</v>
      </c>
    </row>
    <row r="2" spans="1:7" ht="15.75" customHeight="1">
      <c r="A2" s="8" t="str">
        <f ca="1">CELL("address",'Order form'!M2)</f>
        <v>'[of spa.xlsx]Order form'!$M$2</v>
      </c>
      <c r="B2" s="8" t="s">
        <v>213</v>
      </c>
      <c r="C2" s="83" t="s">
        <v>730</v>
      </c>
      <c r="D2" s="83" t="s">
        <v>731</v>
      </c>
      <c r="E2" s="83" t="s">
        <v>732</v>
      </c>
      <c r="F2" s="83" t="s">
        <v>761</v>
      </c>
      <c r="G2" s="83"/>
    </row>
    <row r="3" spans="1:7" ht="15.75" customHeight="1">
      <c r="A3" s="8" t="str">
        <f ca="1">CELL("address",'Order form'!M3)</f>
        <v>'[of spa.xlsx]Order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3" t="s">
        <v>762</v>
      </c>
      <c r="G3" s="83"/>
    </row>
    <row r="4" spans="1:7" ht="15.75" customHeight="1">
      <c r="A4" s="8" t="str">
        <f ca="1">CELL("address",'Order form'!AC2)</f>
        <v>'[of spa.xlsx]Order form'!$AC$2</v>
      </c>
      <c r="B4" s="8" t="s">
        <v>213</v>
      </c>
      <c r="C4" s="8" t="s">
        <v>688</v>
      </c>
      <c r="D4" s="8" t="s">
        <v>689</v>
      </c>
      <c r="E4" s="8" t="s">
        <v>688</v>
      </c>
      <c r="F4" s="83" t="s">
        <v>763</v>
      </c>
      <c r="G4" s="83"/>
    </row>
    <row r="5" spans="1:7" ht="15.75" customHeight="1">
      <c r="A5" s="8" t="str">
        <f ca="1">CELL("address",'Order form'!B2)</f>
        <v>'[of spa.xlsx]Order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3" t="s">
        <v>764</v>
      </c>
      <c r="G5" s="83"/>
    </row>
    <row r="6" spans="1:7" ht="15.75" customHeight="1">
      <c r="A6" s="8" t="str">
        <f ca="1">CELL("address",'Order form'!AC3)</f>
        <v>'[of spa.xlsx]Order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3" t="s">
        <v>765</v>
      </c>
      <c r="G6" s="83"/>
    </row>
    <row r="7" spans="1:7" ht="15.75" customHeight="1">
      <c r="A7" s="8" t="str">
        <f ca="1">CELL("address",'Order form'!O5)</f>
        <v>'[of spa.xlsx]Order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3" t="s">
        <v>766</v>
      </c>
      <c r="G7" s="83"/>
    </row>
    <row r="8" spans="1:7" ht="15.75" customHeight="1">
      <c r="A8" s="8" t="str">
        <f ca="1">CELL("address",'Order form'!AA5)</f>
        <v>'[of spa.xlsx]Order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3" t="s">
        <v>767</v>
      </c>
      <c r="G8" s="83"/>
    </row>
    <row r="9" spans="1:7" ht="15.75" customHeight="1">
      <c r="A9" s="8" t="str">
        <f ca="1">CELL("address",'Order form'!O6)</f>
        <v>'[of spa.xlsx]Order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3" t="s">
        <v>768</v>
      </c>
      <c r="G9" s="83"/>
    </row>
    <row r="10" spans="1:7" ht="15.75" customHeight="1">
      <c r="A10" s="8" t="str">
        <f ca="1">CELL("address",'Order form'!AA6)</f>
        <v>'[of spa.xlsx]Order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3" t="s">
        <v>768</v>
      </c>
      <c r="G10" s="83"/>
    </row>
    <row r="11" spans="1:7" ht="15.75" customHeight="1">
      <c r="A11" s="8" t="str">
        <f ca="1">CELL("address",'Order form'!O8)</f>
        <v>'[of spa.xlsx]Order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3" t="s">
        <v>769</v>
      </c>
      <c r="G11" s="83"/>
    </row>
    <row r="12" spans="1:7" ht="15.75" customHeight="1">
      <c r="A12" s="8" t="str">
        <f ca="1">CELL("address",'Order form'!AA8)</f>
        <v>'[of spa.xlsx]Order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3" t="s">
        <v>769</v>
      </c>
      <c r="G12" s="83"/>
    </row>
    <row r="13" spans="1:7" ht="15.75" customHeight="1">
      <c r="A13" s="8" t="str">
        <f ca="1">CELL("address",'Order form'!O9)</f>
        <v>'[of spa.xlsx]Order form'!$O$9</v>
      </c>
      <c r="B13" s="8" t="s">
        <v>213</v>
      </c>
      <c r="C13" s="8" t="s">
        <v>231</v>
      </c>
      <c r="D13" s="8" t="s">
        <v>665</v>
      </c>
      <c r="E13" s="8" t="s">
        <v>232</v>
      </c>
      <c r="F13" s="83" t="s">
        <v>770</v>
      </c>
      <c r="G13" s="83"/>
    </row>
    <row r="14" spans="1:7" ht="15.75" customHeight="1">
      <c r="A14" s="8" t="str">
        <f ca="1">CELL("address",'Order form'!AA9)</f>
        <v>'[of spa.xlsx]Order form'!$AA$9</v>
      </c>
      <c r="B14" s="8" t="s">
        <v>213</v>
      </c>
      <c r="C14" s="8" t="s">
        <v>231</v>
      </c>
      <c r="D14" s="8" t="s">
        <v>665</v>
      </c>
      <c r="E14" s="8" t="s">
        <v>232</v>
      </c>
      <c r="F14" s="83" t="s">
        <v>770</v>
      </c>
      <c r="G14" s="83"/>
    </row>
    <row r="15" spans="1:7" ht="15.75" customHeight="1">
      <c r="A15" s="8" t="str">
        <f ca="1">CELL("address",'Order form'!O10)</f>
        <v>'[of spa.xlsx]Order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3" t="s">
        <v>771</v>
      </c>
      <c r="G15" s="83"/>
    </row>
    <row r="16" spans="1:7" ht="15.75" customHeight="1">
      <c r="A16" s="8" t="str">
        <f ca="1">CELL("address",'Order form'!AA10)</f>
        <v>'[of spa.xlsx]Order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3" t="s">
        <v>771</v>
      </c>
      <c r="G16" s="83"/>
    </row>
    <row r="17" spans="1:7" ht="15.75" customHeight="1">
      <c r="A17" s="8" t="str">
        <f ca="1">CELL("address",'Order form'!O11)</f>
        <v>'[of spa.xlsx]Order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3" t="s">
        <v>772</v>
      </c>
      <c r="G17" s="83"/>
    </row>
    <row r="18" spans="1:7" ht="15.75" customHeight="1">
      <c r="A18" s="8" t="str">
        <f ca="1">CELL("address",'Order form'!AA11)</f>
        <v>'[of spa.xlsx]Order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3" t="s">
        <v>772</v>
      </c>
      <c r="G18" s="83"/>
    </row>
    <row r="19" spans="1:7" ht="15.75" customHeight="1">
      <c r="A19" s="8" t="str">
        <f ca="1">CELL("address",'Order form'!O12)</f>
        <v>'[of spa.xlsx]Order form'!$O$12</v>
      </c>
      <c r="B19" s="8" t="s">
        <v>213</v>
      </c>
      <c r="C19" s="8" t="s">
        <v>658</v>
      </c>
      <c r="D19" s="8" t="s">
        <v>659</v>
      </c>
      <c r="E19" s="8" t="s">
        <v>660</v>
      </c>
      <c r="F19" s="83" t="s">
        <v>773</v>
      </c>
      <c r="G19" s="83"/>
    </row>
    <row r="20" spans="1:7" ht="15.75" customHeight="1">
      <c r="A20" s="8" t="str">
        <f ca="1">CELL("address",'Order form'!AA12)</f>
        <v>'[of spa.xlsx]Order form'!$AA$12</v>
      </c>
      <c r="B20" s="8" t="s">
        <v>213</v>
      </c>
      <c r="C20" s="8" t="s">
        <v>658</v>
      </c>
      <c r="D20" s="8" t="s">
        <v>659</v>
      </c>
      <c r="E20" s="8" t="s">
        <v>660</v>
      </c>
      <c r="F20" s="83" t="s">
        <v>773</v>
      </c>
      <c r="G20" s="83"/>
    </row>
    <row r="21" spans="1:7" ht="15.75" customHeight="1">
      <c r="A21" s="8" t="str">
        <f ca="1">CELL("address",'Order form'!B22)</f>
        <v>'[of spa.xlsx]Order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3" t="s">
        <v>774</v>
      </c>
      <c r="G21" s="83"/>
    </row>
    <row r="22" spans="1:7" ht="15.75" customHeight="1">
      <c r="A22" s="8" t="str">
        <f ca="1">CELL("address",'Order form'!B23)</f>
        <v>'[of spa.xlsx]Order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3" t="s">
        <v>775</v>
      </c>
      <c r="G22" s="83"/>
    </row>
    <row r="23" spans="1:7" ht="15.75" customHeight="1">
      <c r="A23" s="8" t="str">
        <f ca="1">CELL("address",'Order form'!B16)</f>
        <v>'[of spa.xlsx]Order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855</v>
      </c>
      <c r="G23" s="83"/>
    </row>
    <row r="24" spans="1:7" ht="15.75" customHeight="1">
      <c r="A24" s="8" t="str">
        <f ca="1">CELL("address",'Order form'!B18)</f>
        <v>'[of spa.xlsx]Order form'!$B$18</v>
      </c>
      <c r="B24" s="8" t="s">
        <v>213</v>
      </c>
      <c r="C24" s="9" t="s">
        <v>664</v>
      </c>
      <c r="D24" s="9" t="s">
        <v>663</v>
      </c>
      <c r="E24" s="9" t="s">
        <v>486</v>
      </c>
      <c r="F24" s="83" t="s">
        <v>776</v>
      </c>
      <c r="G24" s="83"/>
    </row>
    <row r="25" spans="1:7" ht="15.75" customHeight="1">
      <c r="A25" s="8" t="str">
        <f ca="1">CELL("address",'Order form'!H18)</f>
        <v>'[of spa.xlsx]Order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3" t="s">
        <v>777</v>
      </c>
      <c r="G25" s="83"/>
    </row>
    <row r="26" spans="1:7" ht="15.75" customHeight="1">
      <c r="A26" s="8" t="str">
        <f ca="1">CELL("address",'Order form'!B21)</f>
        <v>'[of spa.xlsx]Order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856</v>
      </c>
      <c r="G26" s="83"/>
    </row>
    <row r="27" spans="1:7" ht="15.75" customHeight="1">
      <c r="A27" s="8" t="str">
        <f ca="1">CELL("address",'Order form'!B24)</f>
        <v>'[of spa.xlsx]Order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857</v>
      </c>
      <c r="G27" s="83"/>
    </row>
    <row r="28" spans="1:7" ht="15.75" customHeight="1">
      <c r="A28" s="8" t="str">
        <f ca="1">CELL("address",'Order form'!B25)</f>
        <v>'[of spa.xlsx]Order form'!$B$25</v>
      </c>
      <c r="B28" s="8" t="s">
        <v>213</v>
      </c>
      <c r="C28" s="9" t="s">
        <v>28</v>
      </c>
      <c r="D28" s="9" t="s">
        <v>141</v>
      </c>
      <c r="E28" s="78" t="s">
        <v>252</v>
      </c>
      <c r="F28" s="101" t="s">
        <v>858</v>
      </c>
      <c r="G28" s="83"/>
    </row>
    <row r="29" spans="1:7" ht="15.75" customHeight="1">
      <c r="A29" s="8" t="str">
        <f ca="1">CELL("address",'Order form'!B26)</f>
        <v>'[of spa.xlsx]Order form'!$B$26</v>
      </c>
      <c r="B29" s="8" t="s">
        <v>213</v>
      </c>
      <c r="C29" s="9" t="s">
        <v>29</v>
      </c>
      <c r="D29" s="9" t="s">
        <v>142</v>
      </c>
      <c r="E29" s="78" t="s">
        <v>253</v>
      </c>
      <c r="F29" s="83" t="s">
        <v>778</v>
      </c>
      <c r="G29" s="83"/>
    </row>
    <row r="30" spans="1:7" ht="15.75" customHeight="1">
      <c r="A30" s="8" t="str">
        <f ca="1">CELL("address",'Order form'!B27)</f>
        <v>'[of spa.xlsx]Order form'!$B$27</v>
      </c>
      <c r="B30" s="8" t="s">
        <v>213</v>
      </c>
      <c r="C30" s="9" t="s">
        <v>49</v>
      </c>
      <c r="D30" s="9" t="s">
        <v>143</v>
      </c>
      <c r="E30" s="78" t="s">
        <v>262</v>
      </c>
      <c r="F30" s="83" t="s">
        <v>779</v>
      </c>
      <c r="G30" s="83"/>
    </row>
    <row r="31" spans="1:7" ht="15.75" customHeight="1">
      <c r="A31" s="8" t="str">
        <f ca="1">CELL("address",'Order form'!B28)</f>
        <v>'[of spa.xlsx]Order form'!$B$28</v>
      </c>
      <c r="B31" s="8" t="s">
        <v>213</v>
      </c>
      <c r="C31" s="9" t="s">
        <v>50</v>
      </c>
      <c r="D31" s="9" t="s">
        <v>298</v>
      </c>
      <c r="E31" s="78" t="s">
        <v>299</v>
      </c>
      <c r="F31" s="83" t="s">
        <v>780</v>
      </c>
      <c r="G31" s="83"/>
    </row>
    <row r="32" spans="1:7" ht="15.75" customHeight="1">
      <c r="A32" s="8" t="str">
        <f ca="1">CELL("address",'Order form'!B29)</f>
        <v>'[of spa.xlsx]Order form'!$B$29</v>
      </c>
      <c r="B32" s="8" t="s">
        <v>213</v>
      </c>
      <c r="C32" s="9" t="s">
        <v>51</v>
      </c>
      <c r="D32" s="9" t="s">
        <v>144</v>
      </c>
      <c r="E32" s="78" t="s">
        <v>263</v>
      </c>
      <c r="F32" s="83" t="s">
        <v>781</v>
      </c>
      <c r="G32" s="83"/>
    </row>
    <row r="33" spans="1:7" ht="15.75" customHeight="1">
      <c r="A33" s="8" t="str">
        <f ca="1">CELL("address",'Order form'!B30)</f>
        <v>'[of spa.xlsx]Order form'!$B$30</v>
      </c>
      <c r="B33" s="8" t="s">
        <v>213</v>
      </c>
      <c r="C33" s="85" t="s">
        <v>742</v>
      </c>
      <c r="D33" s="85" t="s">
        <v>743</v>
      </c>
      <c r="E33" s="85" t="s">
        <v>744</v>
      </c>
      <c r="F33" s="101" t="s">
        <v>859</v>
      </c>
      <c r="G33" s="83"/>
    </row>
    <row r="34" spans="1:7" ht="15.75" customHeight="1">
      <c r="A34" s="8" t="str">
        <f ca="1">CELL("address",'Order form'!B31)</f>
        <v>'[of spa.xlsx]Order form'!$B$31</v>
      </c>
      <c r="B34" s="8" t="s">
        <v>213</v>
      </c>
      <c r="C34" s="86" t="s">
        <v>749</v>
      </c>
      <c r="D34" s="86" t="s">
        <v>750</v>
      </c>
      <c r="E34" s="86" t="s">
        <v>751</v>
      </c>
      <c r="F34" s="101" t="s">
        <v>860</v>
      </c>
      <c r="G34" s="83"/>
    </row>
    <row r="35" spans="1:7" ht="15.75" customHeight="1">
      <c r="A35" s="8" t="str">
        <f ca="1">CELL("address",'Order form'!B32)</f>
        <v>'[of spa.xlsx]Order form'!$B$32</v>
      </c>
      <c r="B35" s="8" t="s">
        <v>213</v>
      </c>
      <c r="C35" s="9" t="s">
        <v>30</v>
      </c>
      <c r="D35" s="9" t="s">
        <v>30</v>
      </c>
      <c r="E35" s="78" t="s">
        <v>733</v>
      </c>
      <c r="F35" s="101" t="s">
        <v>861</v>
      </c>
      <c r="G35" s="83"/>
    </row>
    <row r="36" spans="1:7" ht="15.75" customHeight="1">
      <c r="A36" s="8" t="str">
        <f ca="1">CELL("address",'Order form'!B33)</f>
        <v>'[of spa.xlsx]Order form'!$B$33</v>
      </c>
      <c r="B36" s="8" t="s">
        <v>213</v>
      </c>
      <c r="C36" s="9" t="s">
        <v>33</v>
      </c>
      <c r="D36" s="9" t="s">
        <v>146</v>
      </c>
      <c r="E36" s="78" t="s">
        <v>734</v>
      </c>
      <c r="F36" s="83" t="s">
        <v>782</v>
      </c>
      <c r="G36" s="83"/>
    </row>
    <row r="37" spans="1:7" ht="15.75" customHeight="1">
      <c r="A37" s="8" t="str">
        <f ca="1">CELL("address",'Order form'!AB25)</f>
        <v>'[of spa.xlsx]Order form'!$AB$25</v>
      </c>
      <c r="B37" s="8" t="s">
        <v>305</v>
      </c>
      <c r="C37" s="85" t="s">
        <v>735</v>
      </c>
      <c r="D37" s="85" t="s">
        <v>737</v>
      </c>
      <c r="E37" s="100" t="s">
        <v>739</v>
      </c>
      <c r="F37" s="100" t="s">
        <v>862</v>
      </c>
      <c r="G37" s="83"/>
    </row>
    <row r="38" spans="1:7" ht="15.75" customHeight="1">
      <c r="A38" s="8" t="str">
        <f ca="1">CELL("address",'Order form'!AB26)</f>
        <v>'[of spa.xlsx]Order form'!$AB$26</v>
      </c>
      <c r="B38" s="8" t="s">
        <v>305</v>
      </c>
      <c r="C38" s="85" t="s">
        <v>736</v>
      </c>
      <c r="D38" s="85" t="s">
        <v>738</v>
      </c>
      <c r="E38" s="85" t="s">
        <v>740</v>
      </c>
      <c r="F38" s="100" t="s">
        <v>863</v>
      </c>
      <c r="G38" s="83"/>
    </row>
    <row r="39" spans="1:7" ht="15.75" customHeight="1">
      <c r="A39" s="8" t="str">
        <f ca="1">CELL("address",'Order form'!Q22)</f>
        <v>'[of spa.xlsx]Order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864</v>
      </c>
      <c r="G39" s="83"/>
    </row>
    <row r="40" spans="1:7" ht="15.75" customHeight="1">
      <c r="A40" s="8" t="str">
        <f ca="1">CELL("address",'Order form'!Q22)</f>
        <v>'[of spa.xlsx]Order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3" t="s">
        <v>783</v>
      </c>
      <c r="G40" s="83"/>
    </row>
    <row r="41" spans="1:7" ht="15.75" customHeight="1">
      <c r="A41" s="8" t="str">
        <f ca="1">CELL("address",'Order form'!Q23)</f>
        <v>'[of spa.xlsx]Order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3" t="s">
        <v>784</v>
      </c>
      <c r="G41" s="83"/>
    </row>
    <row r="42" spans="1:7" ht="15.75" customHeight="1">
      <c r="A42" s="8" t="str">
        <f ca="1">CELL("address",'Order form'!Q23)</f>
        <v>'[of spa.xlsx]Order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3" t="s">
        <v>785</v>
      </c>
      <c r="G42" s="83"/>
    </row>
    <row r="43" spans="1:7" ht="15.75" customHeight="1">
      <c r="A43" s="8" t="str">
        <f ca="1">CELL("address",'Order form'!Q25)</f>
        <v>'[of spa.xlsx]Order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3" t="s">
        <v>786</v>
      </c>
      <c r="G43" s="83"/>
    </row>
    <row r="44" spans="1:7" ht="15.75" customHeight="1">
      <c r="A44" s="8" t="str">
        <f ca="1">CELL("address",'Order form'!Q25)</f>
        <v>'[of spa.xlsx]Order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3" t="s">
        <v>787</v>
      </c>
      <c r="G44" s="83"/>
    </row>
    <row r="45" spans="1:7" ht="15.75" customHeight="1">
      <c r="A45" s="8" t="str">
        <f ca="1">CELL("address",'Order form'!Q25)</f>
        <v>'[of spa.xlsx]Order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865</v>
      </c>
      <c r="G45" s="83"/>
    </row>
    <row r="46" spans="1:7" ht="15.75" customHeight="1">
      <c r="A46" s="8" t="str">
        <f ca="1">CELL("address",'Order form'!Q25)</f>
        <v>'[of spa.xlsx]Order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3" t="s">
        <v>102</v>
      </c>
      <c r="G46" s="83"/>
    </row>
    <row r="47" spans="1:7" ht="15.75" customHeight="1">
      <c r="A47" s="8" t="str">
        <f ca="1">CELL("address",'Order form'!Q25)</f>
        <v>'[of spa.xlsx]Order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3" t="s">
        <v>117</v>
      </c>
      <c r="G47" s="83"/>
    </row>
    <row r="48" spans="1:7" ht="15.75" customHeight="1">
      <c r="A48" s="8" t="str">
        <f ca="1">CELL("address",'Order form'!Q25)</f>
        <v>'[of spa.xlsx]Order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3" t="s">
        <v>788</v>
      </c>
      <c r="G48" s="83"/>
    </row>
    <row r="49" spans="1:10" ht="15.75" customHeight="1">
      <c r="A49" s="8" t="str">
        <f ca="1">CELL("address",'Order form'!Q26)</f>
        <v>'[of spa.xlsx]Order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866</v>
      </c>
      <c r="G49" s="83"/>
    </row>
    <row r="50" spans="1:10" ht="15.75" customHeight="1">
      <c r="A50" s="8" t="str">
        <f ca="1">CELL("address",'Order form'!Q26)</f>
        <v>'[of spa.xlsx]Order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100" t="s">
        <v>867</v>
      </c>
      <c r="G50" s="83"/>
    </row>
    <row r="51" spans="1:10" ht="15.75" customHeight="1">
      <c r="A51" s="8" t="str">
        <f ca="1">CELL("address",'Order form'!Q26)</f>
        <v>'[of spa.xlsx]Order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100" t="s">
        <v>868</v>
      </c>
      <c r="G51" s="83"/>
    </row>
    <row r="52" spans="1:10" ht="15.75" customHeight="1">
      <c r="A52" s="8" t="str">
        <f ca="1">CELL("address",'Order form'!Q26)</f>
        <v>'[of spa.xlsx]Order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869</v>
      </c>
      <c r="G52" s="83"/>
    </row>
    <row r="53" spans="1:10" ht="15.75" customHeight="1">
      <c r="A53" s="8" t="str">
        <f ca="1">CELL("address",'Order form'!Q26)</f>
        <v>'[of spa.xlsx]Order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870</v>
      </c>
      <c r="G53" s="83"/>
    </row>
    <row r="54" spans="1:10" ht="15.75" customHeight="1">
      <c r="A54" s="8" t="str">
        <f ca="1">CELL("address",'Order form'!Q30)</f>
        <v>'[of spa.xlsx]Order form'!$Q$30</v>
      </c>
      <c r="B54" s="8" t="s">
        <v>241</v>
      </c>
      <c r="C54" s="9" t="s">
        <v>122</v>
      </c>
      <c r="D54" s="85" t="s">
        <v>198</v>
      </c>
      <c r="E54" s="85" t="s">
        <v>410</v>
      </c>
      <c r="F54" s="83" t="s">
        <v>122</v>
      </c>
      <c r="G54" s="83"/>
    </row>
    <row r="55" spans="1:10" ht="15.75" customHeight="1">
      <c r="A55" s="8" t="str">
        <f ca="1">CELL("address",'Order form'!Q30)</f>
        <v>'[of spa.xlsx]Order form'!$Q$30</v>
      </c>
      <c r="B55" s="8" t="s">
        <v>241</v>
      </c>
      <c r="C55" s="9" t="s">
        <v>189</v>
      </c>
      <c r="D55" s="85" t="s">
        <v>152</v>
      </c>
      <c r="E55" s="85" t="s">
        <v>747</v>
      </c>
      <c r="F55" s="83" t="s">
        <v>786</v>
      </c>
      <c r="G55" s="83"/>
    </row>
    <row r="56" spans="1:10" ht="15.75" customHeight="1">
      <c r="A56" s="8" t="str">
        <f ca="1">CELL("address",'Order form'!Q30)</f>
        <v>'[of spa.xlsx]Order form'!$Q$30</v>
      </c>
      <c r="B56" s="83" t="s">
        <v>241</v>
      </c>
      <c r="C56" s="85" t="s">
        <v>748</v>
      </c>
      <c r="D56" s="85" t="s">
        <v>745</v>
      </c>
      <c r="E56" s="85" t="s">
        <v>746</v>
      </c>
      <c r="F56" s="83" t="s">
        <v>789</v>
      </c>
      <c r="G56" s="83"/>
    </row>
    <row r="57" spans="1:10" ht="15.75" customHeight="1">
      <c r="A57" s="8" t="str">
        <f ca="1">CELL("address",'Order form'!B35)</f>
        <v>'[of spa.xlsx]Order form'!$B$35</v>
      </c>
      <c r="B57" s="8" t="s">
        <v>213</v>
      </c>
      <c r="C57" s="42" t="s">
        <v>487</v>
      </c>
      <c r="D57" s="42" t="s">
        <v>574</v>
      </c>
      <c r="E57" s="42" t="s">
        <v>591</v>
      </c>
      <c r="F57" s="83" t="s">
        <v>790</v>
      </c>
      <c r="G57" s="83"/>
    </row>
    <row r="58" spans="1:10" ht="15.75" customHeight="1">
      <c r="A58" s="8" t="str">
        <f ca="1">CELL("address",'Order form'!B36)</f>
        <v>'[of spa.xlsx]Order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3" t="s">
        <v>791</v>
      </c>
      <c r="G58" s="83"/>
    </row>
    <row r="59" spans="1:10" ht="15.75" customHeight="1">
      <c r="A59" s="8" t="str">
        <f ca="1">CELL("address",'Order form'!B37)</f>
        <v>'[of spa.xlsx]Order form'!$B$37</v>
      </c>
      <c r="B59" s="8" t="s">
        <v>213</v>
      </c>
      <c r="C59" s="42" t="s">
        <v>585</v>
      </c>
      <c r="D59" s="42" t="s">
        <v>586</v>
      </c>
      <c r="E59" s="42" t="s">
        <v>609</v>
      </c>
      <c r="F59" s="83" t="s">
        <v>792</v>
      </c>
      <c r="G59" s="83"/>
    </row>
    <row r="60" spans="1:10" ht="15.75" customHeight="1">
      <c r="A60" s="8" t="str">
        <f ca="1">CELL("address",'Order form'!B38)</f>
        <v>'[of spa.xlsx]Order form'!$B$38</v>
      </c>
      <c r="B60" s="8" t="s">
        <v>213</v>
      </c>
      <c r="C60" s="42" t="s">
        <v>489</v>
      </c>
      <c r="D60" s="42" t="s">
        <v>518</v>
      </c>
      <c r="E60" s="42" t="s">
        <v>592</v>
      </c>
      <c r="F60" s="83" t="s">
        <v>793</v>
      </c>
      <c r="G60" s="83"/>
    </row>
    <row r="61" spans="1:10" ht="15.75" customHeight="1">
      <c r="A61" s="8" t="str">
        <f ca="1">CELL("address",'Order form'!B39)</f>
        <v>'[of spa.xlsx]Order form'!$B$39</v>
      </c>
      <c r="B61" s="8" t="s">
        <v>213</v>
      </c>
      <c r="C61" s="42" t="s">
        <v>490</v>
      </c>
      <c r="D61" s="42" t="s">
        <v>519</v>
      </c>
      <c r="E61" s="42" t="s">
        <v>593</v>
      </c>
      <c r="F61" s="83" t="s">
        <v>794</v>
      </c>
      <c r="G61" s="83"/>
    </row>
    <row r="62" spans="1:10" ht="15.75" customHeight="1">
      <c r="A62" s="8" t="str">
        <f ca="1">CELL("address",'Order form'!B40)</f>
        <v>'[of spa.xlsx]Order form'!$B$40</v>
      </c>
      <c r="B62" s="8" t="s">
        <v>213</v>
      </c>
      <c r="C62" s="42" t="s">
        <v>491</v>
      </c>
      <c r="D62" s="42" t="s">
        <v>520</v>
      </c>
      <c r="E62" s="42" t="s">
        <v>594</v>
      </c>
      <c r="F62" s="83" t="s">
        <v>795</v>
      </c>
      <c r="G62" s="83"/>
    </row>
    <row r="63" spans="1:10" ht="15.75" customHeight="1">
      <c r="A63" s="8" t="str">
        <f ca="1">CELL("address",'Order form'!B41)</f>
        <v>'[of spa.xlsx]Order form'!$B$41</v>
      </c>
      <c r="B63" s="8" t="s">
        <v>213</v>
      </c>
      <c r="C63" s="42" t="s">
        <v>492</v>
      </c>
      <c r="D63" s="42" t="s">
        <v>575</v>
      </c>
      <c r="E63" s="42" t="s">
        <v>595</v>
      </c>
      <c r="F63" s="83" t="s">
        <v>796</v>
      </c>
      <c r="G63" s="83"/>
    </row>
    <row r="64" spans="1:10" ht="15.75" customHeight="1">
      <c r="A64" s="8" t="str">
        <f ca="1">CELL("address",'Order form'!B42)</f>
        <v>'[of spa.xlsx]Order form'!$B$42</v>
      </c>
      <c r="B64" s="8" t="s">
        <v>213</v>
      </c>
      <c r="C64" s="42" t="s">
        <v>669</v>
      </c>
      <c r="D64" s="42" t="s">
        <v>670</v>
      </c>
      <c r="E64" s="42" t="s">
        <v>596</v>
      </c>
      <c r="F64" s="101" t="s">
        <v>871</v>
      </c>
      <c r="G64" s="83"/>
      <c r="J64" s="13"/>
    </row>
    <row r="65" spans="1:10" ht="15.75" customHeight="1">
      <c r="A65" s="8" t="str">
        <f ca="1">CELL("address",'Order form'!B43)</f>
        <v>'[of spa.xlsx]Order form'!$B$43</v>
      </c>
      <c r="B65" s="8" t="s">
        <v>213</v>
      </c>
      <c r="C65" s="42" t="s">
        <v>511</v>
      </c>
      <c r="D65" s="42" t="s">
        <v>512</v>
      </c>
      <c r="E65" s="42" t="s">
        <v>597</v>
      </c>
      <c r="F65" s="83" t="s">
        <v>797</v>
      </c>
      <c r="G65" s="83"/>
      <c r="J65" s="13"/>
    </row>
    <row r="66" spans="1:10" ht="15.75" customHeight="1">
      <c r="A66" s="8" t="str">
        <f ca="1">CELL("address",'Order form'!B44)</f>
        <v>'[of spa.xlsx]Order form'!$B$44</v>
      </c>
      <c r="B66" s="8" t="s">
        <v>213</v>
      </c>
      <c r="C66" s="42" t="s">
        <v>493</v>
      </c>
      <c r="D66" s="42" t="s">
        <v>576</v>
      </c>
      <c r="E66" s="42" t="s">
        <v>598</v>
      </c>
      <c r="F66" s="83" t="s">
        <v>798</v>
      </c>
      <c r="G66" s="83"/>
      <c r="J66" s="13"/>
    </row>
    <row r="67" spans="1:10" ht="15.75" customHeight="1">
      <c r="A67" s="8" t="str">
        <f ca="1">CELL("address",'Order form'!B45)</f>
        <v>'[of spa.xlsx]Order form'!$B$45</v>
      </c>
      <c r="B67" s="8" t="s">
        <v>213</v>
      </c>
      <c r="C67" s="42" t="s">
        <v>494</v>
      </c>
      <c r="D67" s="42" t="s">
        <v>577</v>
      </c>
      <c r="E67" s="42" t="s">
        <v>599</v>
      </c>
      <c r="F67" t="s">
        <v>872</v>
      </c>
      <c r="G67" s="83"/>
      <c r="J67" s="13"/>
    </row>
    <row r="68" spans="1:10" ht="15.75" customHeight="1">
      <c r="A68" s="8" t="str">
        <f ca="1">CELL("address",'Order form'!B46)</f>
        <v>'[of spa.xlsx]Order form'!$B$46</v>
      </c>
      <c r="B68" s="8" t="s">
        <v>213</v>
      </c>
      <c r="C68" s="42" t="s">
        <v>578</v>
      </c>
      <c r="D68" s="42" t="s">
        <v>579</v>
      </c>
      <c r="E68" s="42" t="s">
        <v>600</v>
      </c>
      <c r="F68" t="s">
        <v>873</v>
      </c>
      <c r="G68" s="83"/>
      <c r="J68" s="13"/>
    </row>
    <row r="69" spans="1:10" ht="15.75" customHeight="1">
      <c r="A69" s="8" t="str">
        <f ca="1">CELL("address",'Order form'!B47)</f>
        <v>'[of spa.xlsx]Order form'!$B$47</v>
      </c>
      <c r="B69" s="8" t="s">
        <v>213</v>
      </c>
      <c r="C69" s="42" t="s">
        <v>53</v>
      </c>
      <c r="D69" s="42" t="s">
        <v>580</v>
      </c>
      <c r="E69" s="42" t="s">
        <v>601</v>
      </c>
      <c r="F69" s="83" t="s">
        <v>799</v>
      </c>
      <c r="G69" s="83"/>
      <c r="J69" s="13"/>
    </row>
    <row r="70" spans="1:10" ht="15.75" customHeight="1">
      <c r="A70" s="8" t="str">
        <f ca="1">CELL("address",'Order form'!B48)</f>
        <v>'[of spa.xlsx]Order form'!$B$48</v>
      </c>
      <c r="B70" s="8" t="s">
        <v>213</v>
      </c>
      <c r="C70" s="42" t="s">
        <v>54</v>
      </c>
      <c r="D70" s="42" t="s">
        <v>581</v>
      </c>
      <c r="E70" s="42" t="s">
        <v>602</v>
      </c>
      <c r="F70" s="83" t="s">
        <v>800</v>
      </c>
      <c r="G70" s="83"/>
      <c r="J70" s="13"/>
    </row>
    <row r="71" spans="1:10" ht="15.75" customHeight="1">
      <c r="A71" s="8" t="str">
        <f ca="1">CELL("address",'Order form'!B49)</f>
        <v>'[of spa.xlsx]Order form'!$B$49</v>
      </c>
      <c r="B71" s="8" t="s">
        <v>213</v>
      </c>
      <c r="C71" s="42" t="s">
        <v>55</v>
      </c>
      <c r="D71" s="42" t="s">
        <v>582</v>
      </c>
      <c r="E71" s="42" t="s">
        <v>603</v>
      </c>
      <c r="F71" s="83" t="s">
        <v>801</v>
      </c>
      <c r="G71" s="83"/>
      <c r="J71" s="13"/>
    </row>
    <row r="72" spans="1:10" ht="15.75" customHeight="1">
      <c r="A72" s="8" t="str">
        <f ca="1">CELL("address",'Order form'!B50)</f>
        <v>'[of spa.xlsx]Order form'!$B$50</v>
      </c>
      <c r="B72" s="8" t="s">
        <v>213</v>
      </c>
      <c r="C72" s="42" t="s">
        <v>495</v>
      </c>
      <c r="D72" s="42" t="s">
        <v>583</v>
      </c>
      <c r="E72" s="42" t="s">
        <v>604</v>
      </c>
      <c r="F72" s="83" t="s">
        <v>802</v>
      </c>
      <c r="G72" s="83"/>
      <c r="J72" s="13"/>
    </row>
    <row r="73" spans="1:10" ht="15.75" customHeight="1">
      <c r="A73" s="8" t="str">
        <f ca="1">CELL("address",'Order form'!B51)</f>
        <v>'[of spa.xlsx]Order form'!$B$51</v>
      </c>
      <c r="B73" s="8" t="s">
        <v>213</v>
      </c>
      <c r="C73" s="42" t="s">
        <v>496</v>
      </c>
      <c r="D73" s="42" t="s">
        <v>584</v>
      </c>
      <c r="E73" s="42" t="s">
        <v>605</v>
      </c>
      <c r="F73" t="s">
        <v>874</v>
      </c>
      <c r="G73" s="83"/>
      <c r="J73" s="13"/>
    </row>
    <row r="74" spans="1:10" ht="15.75" customHeight="1">
      <c r="A74" s="8" t="str">
        <f ca="1">CELL("address",'Order form'!Q36)</f>
        <v>'[of spa.xlsx]Order form'!$Q$36</v>
      </c>
      <c r="B74" s="8" t="s">
        <v>241</v>
      </c>
      <c r="C74" s="85" t="s">
        <v>741</v>
      </c>
      <c r="D74" s="68" t="s">
        <v>690</v>
      </c>
      <c r="E74" s="42" t="s">
        <v>691</v>
      </c>
      <c r="F74" s="101" t="s">
        <v>875</v>
      </c>
      <c r="G74" s="83"/>
    </row>
    <row r="75" spans="1:10" ht="15.75" customHeight="1">
      <c r="A75" s="8" t="str">
        <f ca="1">CELL("address",'Order form'!Q36)</f>
        <v>'[of spa.xlsx]Order form'!$Q$36</v>
      </c>
      <c r="B75" s="8" t="s">
        <v>241</v>
      </c>
      <c r="C75" s="9" t="s">
        <v>121</v>
      </c>
      <c r="D75" s="9" t="s">
        <v>208</v>
      </c>
      <c r="E75" s="42" t="s">
        <v>460</v>
      </c>
      <c r="F75" s="101" t="s">
        <v>876</v>
      </c>
      <c r="G75" s="83"/>
    </row>
    <row r="76" spans="1:10" ht="15.75" customHeight="1">
      <c r="A76" s="8" t="str">
        <f ca="1">CELL("address",'Order form'!Q37)</f>
        <v>'[of spa.xlsx]Order form'!$Q$37</v>
      </c>
      <c r="B76" s="8" t="s">
        <v>241</v>
      </c>
      <c r="C76" s="42" t="s">
        <v>497</v>
      </c>
      <c r="D76" s="44" t="s">
        <v>587</v>
      </c>
      <c r="E76" s="42" t="s">
        <v>606</v>
      </c>
      <c r="F76" s="101" t="s">
        <v>803</v>
      </c>
      <c r="G76" s="83"/>
    </row>
    <row r="77" spans="1:10" ht="15.75" customHeight="1">
      <c r="A77" s="8" t="str">
        <f ca="1">CELL("address",'Order form'!Q37)</f>
        <v>'[of spa.xlsx]Order form'!$Q$37</v>
      </c>
      <c r="B77" s="8" t="s">
        <v>241</v>
      </c>
      <c r="C77" s="42" t="s">
        <v>498</v>
      </c>
      <c r="D77" s="44" t="s">
        <v>588</v>
      </c>
      <c r="E77" s="42" t="s">
        <v>607</v>
      </c>
      <c r="F77" t="s">
        <v>877</v>
      </c>
      <c r="G77" s="83"/>
    </row>
    <row r="78" spans="1:10" ht="15.75" customHeight="1">
      <c r="A78" s="8" t="str">
        <f ca="1">CELL("address",'Order form'!Q37)</f>
        <v>'[of spa.xlsx]Order form'!$Q$37</v>
      </c>
      <c r="B78" s="8" t="s">
        <v>241</v>
      </c>
      <c r="C78" s="42" t="s">
        <v>499</v>
      </c>
      <c r="D78" s="44" t="s">
        <v>589</v>
      </c>
      <c r="E78" s="42" t="s">
        <v>608</v>
      </c>
      <c r="F78" s="83" t="s">
        <v>804</v>
      </c>
      <c r="G78" s="83"/>
    </row>
    <row r="79" spans="1:10" ht="15.75" customHeight="1">
      <c r="A79" s="8" t="str">
        <f ca="1">CELL("address",'Order form'!Q38)</f>
        <v>'[of spa.xlsx]Order form'!$Q$38</v>
      </c>
      <c r="B79" s="8" t="s">
        <v>241</v>
      </c>
      <c r="C79" s="42" t="s">
        <v>525</v>
      </c>
      <c r="D79" s="42" t="s">
        <v>525</v>
      </c>
      <c r="E79" s="42" t="s">
        <v>525</v>
      </c>
      <c r="F79" s="83" t="s">
        <v>525</v>
      </c>
      <c r="G79" s="83"/>
    </row>
    <row r="80" spans="1:10" ht="15.75" customHeight="1">
      <c r="A80" s="8" t="str">
        <f ca="1">CELL("address",'Order form'!Q38)</f>
        <v>'[of spa.xlsx]Order form'!$Q$38</v>
      </c>
      <c r="B80" s="8" t="s">
        <v>241</v>
      </c>
      <c r="C80" s="42" t="s">
        <v>526</v>
      </c>
      <c r="D80" s="42" t="s">
        <v>526</v>
      </c>
      <c r="E80" s="42" t="s">
        <v>526</v>
      </c>
      <c r="F80" s="83" t="s">
        <v>526</v>
      </c>
      <c r="G80" s="83"/>
    </row>
    <row r="81" spans="1:7" ht="15.75" customHeight="1">
      <c r="A81" s="8" t="str">
        <f ca="1">CELL("address",'Order form'!Q38)</f>
        <v>'[of spa.xlsx]Order form'!$Q$38</v>
      </c>
      <c r="B81" s="8" t="s">
        <v>241</v>
      </c>
      <c r="C81" s="42" t="s">
        <v>527</v>
      </c>
      <c r="D81" s="42" t="s">
        <v>527</v>
      </c>
      <c r="E81" s="42" t="s">
        <v>527</v>
      </c>
      <c r="F81" s="83" t="s">
        <v>527</v>
      </c>
      <c r="G81" s="83"/>
    </row>
    <row r="82" spans="1:7" ht="15.75" customHeight="1">
      <c r="A82" s="8" t="str">
        <f ca="1">CELL("address",'Order form'!Q38)</f>
        <v>'[of spa.xlsx]Order form'!$Q$38</v>
      </c>
      <c r="B82" s="8" t="s">
        <v>241</v>
      </c>
      <c r="C82" s="42" t="s">
        <v>528</v>
      </c>
      <c r="D82" s="42" t="s">
        <v>528</v>
      </c>
      <c r="E82" s="42" t="s">
        <v>528</v>
      </c>
      <c r="F82" s="83" t="s">
        <v>528</v>
      </c>
      <c r="G82" s="83"/>
    </row>
    <row r="83" spans="1:7" ht="15.75" customHeight="1">
      <c r="A83" s="8" t="str">
        <f ca="1">CELL("address",'Order form'!Q39)</f>
        <v>'[of spa.xlsx]Order form'!$Q$39</v>
      </c>
      <c r="B83" s="8" t="s">
        <v>241</v>
      </c>
      <c r="C83" s="42" t="s">
        <v>502</v>
      </c>
      <c r="D83" s="42" t="s">
        <v>502</v>
      </c>
      <c r="E83" s="42" t="s">
        <v>502</v>
      </c>
      <c r="F83" s="83" t="s">
        <v>502</v>
      </c>
      <c r="G83" s="83"/>
    </row>
    <row r="84" spans="1:7" ht="15.75" customHeight="1">
      <c r="A84" s="8" t="str">
        <f ca="1">CELL("address",'Order form'!Q39)</f>
        <v>'[of spa.xlsx]Order form'!$Q$39</v>
      </c>
      <c r="B84" s="8" t="s">
        <v>241</v>
      </c>
      <c r="C84" s="42" t="s">
        <v>503</v>
      </c>
      <c r="D84" s="42" t="s">
        <v>503</v>
      </c>
      <c r="E84" s="42" t="s">
        <v>503</v>
      </c>
      <c r="F84" s="83" t="s">
        <v>503</v>
      </c>
      <c r="G84" s="83"/>
    </row>
    <row r="85" spans="1:7" ht="15.75" customHeight="1">
      <c r="A85" s="8" t="str">
        <f ca="1">CELL("address",'Order form'!Q39)</f>
        <v>'[of spa.xlsx]Order form'!$Q$39</v>
      </c>
      <c r="B85" s="8" t="s">
        <v>241</v>
      </c>
      <c r="C85" s="42" t="s">
        <v>504</v>
      </c>
      <c r="D85" s="42" t="s">
        <v>504</v>
      </c>
      <c r="E85" s="42" t="s">
        <v>504</v>
      </c>
      <c r="F85" s="83" t="s">
        <v>504</v>
      </c>
      <c r="G85" s="83"/>
    </row>
    <row r="86" spans="1:7" ht="15.75" customHeight="1">
      <c r="A86" s="8" t="str">
        <f ca="1">CELL("address",'Order form'!Q39)</f>
        <v>'[of spa.xlsx]Order form'!$Q$39</v>
      </c>
      <c r="B86" s="8" t="s">
        <v>241</v>
      </c>
      <c r="C86" s="42" t="s">
        <v>500</v>
      </c>
      <c r="D86" s="42" t="s">
        <v>500</v>
      </c>
      <c r="E86" s="42" t="s">
        <v>500</v>
      </c>
      <c r="F86" s="83" t="s">
        <v>500</v>
      </c>
      <c r="G86" s="83"/>
    </row>
    <row r="87" spans="1:7" ht="15.75" customHeight="1">
      <c r="A87" s="8" t="str">
        <f ca="1">CELL("address",'Order form'!Q39)</f>
        <v>'[of spa.xlsx]Order form'!$Q$39</v>
      </c>
      <c r="B87" s="8" t="s">
        <v>241</v>
      </c>
      <c r="C87" s="42" t="s">
        <v>505</v>
      </c>
      <c r="D87" s="42" t="s">
        <v>505</v>
      </c>
      <c r="E87" s="42" t="s">
        <v>505</v>
      </c>
      <c r="F87" s="101" t="s">
        <v>505</v>
      </c>
      <c r="G87" s="83"/>
    </row>
    <row r="88" spans="1:7" ht="15.75" customHeight="1">
      <c r="A88" s="8" t="str">
        <f ca="1">CELL("address",'Order form'!Q40)</f>
        <v>'[of spa.xlsx]Order form'!$Q$40</v>
      </c>
      <c r="B88" s="8" t="s">
        <v>241</v>
      </c>
      <c r="C88" s="100" t="s">
        <v>753</v>
      </c>
      <c r="D88" s="100" t="s">
        <v>754</v>
      </c>
      <c r="E88" s="100" t="s">
        <v>755</v>
      </c>
      <c r="F88" s="83" t="s">
        <v>805</v>
      </c>
      <c r="G88" s="83"/>
    </row>
    <row r="89" spans="1:7" ht="15.75" customHeight="1">
      <c r="A89" s="8" t="str">
        <f ca="1">CELL("address",'Order form'!Q40)</f>
        <v>'[of spa.xlsx]Order form'!$Q$40</v>
      </c>
      <c r="B89" s="8" t="s">
        <v>241</v>
      </c>
      <c r="C89" s="42" t="s">
        <v>506</v>
      </c>
      <c r="D89" s="42" t="s">
        <v>507</v>
      </c>
      <c r="E89" s="44" t="s">
        <v>610</v>
      </c>
      <c r="F89" s="83" t="s">
        <v>506</v>
      </c>
      <c r="G89" s="83"/>
    </row>
    <row r="90" spans="1:7" ht="15.75" customHeight="1">
      <c r="A90" s="8" t="str">
        <f ca="1">CELL("address",'Order form'!Q41)</f>
        <v>'[of spa.xlsx]Order form'!$Q$41</v>
      </c>
      <c r="B90" s="8" t="s">
        <v>241</v>
      </c>
      <c r="C90" s="42" t="s">
        <v>515</v>
      </c>
      <c r="D90" s="42" t="s">
        <v>516</v>
      </c>
      <c r="E90" s="42" t="s">
        <v>611</v>
      </c>
      <c r="F90" s="83" t="s">
        <v>806</v>
      </c>
      <c r="G90" s="83"/>
    </row>
    <row r="91" spans="1:7" ht="15.75" customHeight="1">
      <c r="A91" s="8" t="str">
        <f ca="1">CELL("address",'Order form'!Q41)</f>
        <v>'[of spa.xlsx]Order form'!$Q$41</v>
      </c>
      <c r="B91" s="8" t="s">
        <v>241</v>
      </c>
      <c r="C91" s="42" t="s">
        <v>513</v>
      </c>
      <c r="D91" s="100" t="s">
        <v>756</v>
      </c>
      <c r="E91" s="100" t="s">
        <v>757</v>
      </c>
      <c r="F91" t="s">
        <v>878</v>
      </c>
      <c r="G91" s="83"/>
    </row>
    <row r="92" spans="1:7" ht="15.75" customHeight="1">
      <c r="A92" s="8" t="str">
        <f ca="1">CELL("address",'Order form'!Q41)</f>
        <v>'[of spa.xlsx]Order form'!$Q$41</v>
      </c>
      <c r="B92" s="8" t="s">
        <v>241</v>
      </c>
      <c r="C92" s="42" t="s">
        <v>514</v>
      </c>
      <c r="D92" s="42" t="s">
        <v>517</v>
      </c>
      <c r="E92" s="44" t="s">
        <v>612</v>
      </c>
      <c r="F92" t="s">
        <v>879</v>
      </c>
      <c r="G92" s="83"/>
    </row>
    <row r="93" spans="1:7" ht="15.75" customHeight="1">
      <c r="A93" s="8" t="str">
        <f ca="1">CELL("address",'Order form'!Q42)</f>
        <v>'[of spa.xlsx]Order form'!$Q$42</v>
      </c>
      <c r="B93" s="8" t="s">
        <v>241</v>
      </c>
      <c r="C93" s="100" t="s">
        <v>758</v>
      </c>
      <c r="D93" s="100" t="s">
        <v>759</v>
      </c>
      <c r="E93" s="100" t="s">
        <v>760</v>
      </c>
      <c r="F93" s="83" t="s">
        <v>807</v>
      </c>
      <c r="G93" s="83"/>
    </row>
    <row r="94" spans="1:7" ht="15.75" customHeight="1">
      <c r="A94" s="8" t="str">
        <f ca="1">CELL("address",'Order form'!Q42)</f>
        <v>'[of spa.xlsx]Order form'!$Q$42</v>
      </c>
      <c r="B94" s="8" t="s">
        <v>241</v>
      </c>
      <c r="C94" s="42" t="s">
        <v>123</v>
      </c>
      <c r="D94" s="42" t="s">
        <v>197</v>
      </c>
      <c r="E94" s="42" t="s">
        <v>409</v>
      </c>
      <c r="F94" s="83" t="s">
        <v>808</v>
      </c>
      <c r="G94" s="83"/>
    </row>
    <row r="95" spans="1:7" ht="15.75" customHeight="1">
      <c r="A95" s="8" t="str">
        <f ca="1">CELL("address",'Order form'!Q43)</f>
        <v>'[of spa.xlsx]Order form'!$Q$43</v>
      </c>
      <c r="B95" s="8" t="s">
        <v>241</v>
      </c>
      <c r="C95" s="42" t="s">
        <v>508</v>
      </c>
      <c r="D95" s="42" t="s">
        <v>508</v>
      </c>
      <c r="E95" s="42" t="s">
        <v>508</v>
      </c>
      <c r="F95" s="83" t="s">
        <v>508</v>
      </c>
      <c r="G95" s="83"/>
    </row>
    <row r="96" spans="1:7" ht="15.75" customHeight="1">
      <c r="A96" s="8" t="str">
        <f ca="1">CELL("address",'Order form'!Q43)</f>
        <v>'[of spa.xlsx]Order form'!$Q$43</v>
      </c>
      <c r="B96" s="8" t="s">
        <v>241</v>
      </c>
      <c r="C96" s="42" t="s">
        <v>510</v>
      </c>
      <c r="D96" s="42" t="s">
        <v>510</v>
      </c>
      <c r="E96" s="42" t="s">
        <v>510</v>
      </c>
      <c r="F96" s="83" t="s">
        <v>809</v>
      </c>
      <c r="G96" s="83"/>
    </row>
    <row r="97" spans="1:36" ht="15.75" customHeight="1">
      <c r="A97" s="8" t="str">
        <f ca="1">CELL("address",'Order form'!Q43)</f>
        <v>'[of spa.xlsx]Order form'!$Q$43</v>
      </c>
      <c r="B97" s="8" t="s">
        <v>241</v>
      </c>
      <c r="C97" s="42" t="s">
        <v>509</v>
      </c>
      <c r="D97" s="42" t="s">
        <v>509</v>
      </c>
      <c r="E97" s="42" t="s">
        <v>509</v>
      </c>
      <c r="F97" s="83" t="s">
        <v>810</v>
      </c>
      <c r="G97" s="83"/>
    </row>
    <row r="98" spans="1:36" ht="15.75" customHeight="1">
      <c r="A98" s="8" t="str">
        <f ca="1">CELL("address",'Order form'!Q44)</f>
        <v>'[of spa.xlsx]Order form'!$Q$44</v>
      </c>
      <c r="B98" s="8" t="s">
        <v>241</v>
      </c>
      <c r="C98" s="42" t="s">
        <v>521</v>
      </c>
      <c r="D98" s="44" t="s">
        <v>523</v>
      </c>
      <c r="E98" s="9" t="s">
        <v>613</v>
      </c>
      <c r="F98" s="83" t="s">
        <v>811</v>
      </c>
      <c r="G98" s="83"/>
    </row>
    <row r="99" spans="1:36" ht="15.75" customHeight="1">
      <c r="A99" s="8" t="str">
        <f ca="1">CELL("address",'Order form'!Q44)</f>
        <v>'[of spa.xlsx]Order form'!$Q$44</v>
      </c>
      <c r="B99" s="8" t="s">
        <v>241</v>
      </c>
      <c r="C99" s="42" t="s">
        <v>522</v>
      </c>
      <c r="D99" s="42" t="s">
        <v>524</v>
      </c>
      <c r="E99" s="9" t="s">
        <v>614</v>
      </c>
      <c r="F99" s="83" t="s">
        <v>812</v>
      </c>
      <c r="G99" s="83"/>
    </row>
    <row r="100" spans="1:36" ht="15.75" customHeight="1">
      <c r="A100" s="8" t="str">
        <f ca="1">CELL("address",'Order form'!Q45)</f>
        <v>'[of spa.xlsx]Order form'!$Q$45</v>
      </c>
      <c r="B100" s="8" t="s">
        <v>241</v>
      </c>
      <c r="C100" s="100" t="s">
        <v>758</v>
      </c>
      <c r="D100" s="100" t="s">
        <v>759</v>
      </c>
      <c r="E100" s="100" t="s">
        <v>760</v>
      </c>
      <c r="F100" s="83" t="s">
        <v>807</v>
      </c>
      <c r="G100" s="83"/>
    </row>
    <row r="101" spans="1:36" ht="15.75" customHeight="1">
      <c r="A101" s="8" t="str">
        <f ca="1">CELL("address",'Order form'!Q45)</f>
        <v>'[of spa.xlsx]Order form'!$Q$45</v>
      </c>
      <c r="B101" s="8" t="s">
        <v>241</v>
      </c>
      <c r="C101" s="42" t="s">
        <v>123</v>
      </c>
      <c r="D101" s="42" t="s">
        <v>197</v>
      </c>
      <c r="E101" s="100" t="s">
        <v>409</v>
      </c>
      <c r="F101" s="83" t="s">
        <v>808</v>
      </c>
      <c r="G101" s="83"/>
      <c r="H101" s="42"/>
      <c r="I101" s="44"/>
    </row>
    <row r="102" spans="1:36" s="40" customFormat="1" ht="15.75" customHeight="1">
      <c r="A102" s="8" t="str">
        <f ca="1">CELL("address",'Order form'!Q46)</f>
        <v>'[of spa.xlsx]Order form'!$Q$46</v>
      </c>
      <c r="B102" s="8" t="s">
        <v>241</v>
      </c>
      <c r="C102" s="81" t="s">
        <v>713</v>
      </c>
      <c r="D102" s="81" t="s">
        <v>590</v>
      </c>
      <c r="E102" s="82" t="s">
        <v>722</v>
      </c>
      <c r="F102" t="s">
        <v>880</v>
      </c>
      <c r="G102" s="83"/>
      <c r="H102" s="74"/>
      <c r="I102" s="44"/>
      <c r="J102" s="44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40" customFormat="1" ht="15.75" customHeight="1">
      <c r="A103" s="8" t="str">
        <f ca="1">CELL("address",'Order form'!Q46)</f>
        <v>'[of spa.xlsx]Order form'!$Q$46</v>
      </c>
      <c r="B103" s="8" t="s">
        <v>241</v>
      </c>
      <c r="C103" s="81" t="s">
        <v>714</v>
      </c>
      <c r="D103" s="81" t="s">
        <v>717</v>
      </c>
      <c r="E103" s="82" t="s">
        <v>723</v>
      </c>
      <c r="F103" t="s">
        <v>881</v>
      </c>
      <c r="G103" s="83"/>
      <c r="H103" s="42"/>
      <c r="I103" s="73"/>
      <c r="J103" s="44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40" customFormat="1" ht="15.75" customHeight="1">
      <c r="A104" s="8" t="str">
        <f ca="1">CELL("address",'Order form'!Q46)</f>
        <v>'[of spa.xlsx]Order form'!$Q$46</v>
      </c>
      <c r="B104" s="8" t="s">
        <v>241</v>
      </c>
      <c r="C104" s="81" t="s">
        <v>715</v>
      </c>
      <c r="D104" s="81" t="s">
        <v>718</v>
      </c>
      <c r="E104" s="82" t="s">
        <v>724</v>
      </c>
      <c r="F104" t="s">
        <v>882</v>
      </c>
      <c r="G104" s="83"/>
      <c r="H104" s="73"/>
      <c r="I104" s="73"/>
      <c r="J104" s="4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40" customFormat="1" ht="15.75" customHeight="1">
      <c r="A105" s="8" t="str">
        <f ca="1">CELL("address",'Order form'!Q46)</f>
        <v>'[of spa.xlsx]Order form'!$Q$46</v>
      </c>
      <c r="B105" s="8" t="s">
        <v>241</v>
      </c>
      <c r="C105" s="81" t="s">
        <v>716</v>
      </c>
      <c r="D105" s="81" t="s">
        <v>719</v>
      </c>
      <c r="E105" s="82" t="s">
        <v>725</v>
      </c>
      <c r="F105" t="s">
        <v>883</v>
      </c>
      <c r="G105" s="83"/>
      <c r="H105" s="73"/>
      <c r="I105" s="73"/>
      <c r="J105" s="44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ht="15.75" customHeight="1">
      <c r="A106" s="8" t="str">
        <f ca="1">CELL("address",'Order form'!Q46)</f>
        <v>'[of spa.xlsx]Order form'!$Q$46</v>
      </c>
      <c r="B106" s="8" t="s">
        <v>241</v>
      </c>
      <c r="C106" s="81" t="s">
        <v>728</v>
      </c>
      <c r="D106" s="81" t="s">
        <v>720</v>
      </c>
      <c r="E106" s="82" t="s">
        <v>726</v>
      </c>
      <c r="F106" t="s">
        <v>884</v>
      </c>
      <c r="G106" s="83"/>
      <c r="H106" s="42"/>
      <c r="I106" s="44"/>
      <c r="J106" s="44"/>
    </row>
    <row r="107" spans="1:36" ht="15.75" customHeight="1">
      <c r="A107" s="8" t="str">
        <f ca="1">CELL("address",'Order form'!Q46)</f>
        <v>'[of spa.xlsx]Order form'!$Q$46</v>
      </c>
      <c r="B107" s="8" t="s">
        <v>241</v>
      </c>
      <c r="C107" s="81" t="s">
        <v>729</v>
      </c>
      <c r="D107" s="81" t="s">
        <v>721</v>
      </c>
      <c r="E107" s="82" t="s">
        <v>727</v>
      </c>
      <c r="F107" t="s">
        <v>885</v>
      </c>
      <c r="G107" s="83"/>
      <c r="H107" s="42"/>
      <c r="I107" s="44"/>
      <c r="J107" s="44"/>
    </row>
    <row r="108" spans="1:36" ht="15.75" customHeight="1">
      <c r="A108" s="8" t="str">
        <f ca="1">CELL("address",'Order form'!Q47)</f>
        <v>'[of spa.xlsx]Order form'!$Q$47</v>
      </c>
      <c r="B108" s="8" t="s">
        <v>241</v>
      </c>
      <c r="C108" s="77" t="s">
        <v>106</v>
      </c>
      <c r="D108" s="9" t="s">
        <v>207</v>
      </c>
      <c r="E108" s="9" t="s">
        <v>417</v>
      </c>
      <c r="F108" s="83" t="s">
        <v>813</v>
      </c>
      <c r="G108" s="83"/>
    </row>
    <row r="109" spans="1:36" ht="15.75" customHeight="1">
      <c r="A109" s="8" t="str">
        <f ca="1">CELL("address",'Order form'!Q47)</f>
        <v>'[of spa.xlsx]Order form'!$Q$47</v>
      </c>
      <c r="B109" s="8" t="s">
        <v>241</v>
      </c>
      <c r="C109" s="66" t="s">
        <v>666</v>
      </c>
      <c r="D109" s="66" t="s">
        <v>667</v>
      </c>
      <c r="E109" s="66" t="s">
        <v>668</v>
      </c>
      <c r="F109" s="83" t="s">
        <v>814</v>
      </c>
      <c r="G109" s="83"/>
      <c r="H109" s="73"/>
      <c r="I109" s="73"/>
    </row>
    <row r="110" spans="1:36" ht="15.75" customHeight="1">
      <c r="A110" s="8" t="str">
        <f ca="1">CELL("address",'Order form'!Q48)</f>
        <v>'[of spa.xlsx]Order form'!$Q$48</v>
      </c>
      <c r="B110" s="8" t="s">
        <v>241</v>
      </c>
      <c r="C110" s="42" t="s">
        <v>114</v>
      </c>
      <c r="D110" s="42" t="s">
        <v>202</v>
      </c>
      <c r="E110" s="44" t="s">
        <v>420</v>
      </c>
      <c r="F110" s="83" t="s">
        <v>815</v>
      </c>
      <c r="G110" s="83"/>
      <c r="H110" s="74"/>
      <c r="I110" s="44"/>
    </row>
    <row r="111" spans="1:36" ht="15.75" customHeight="1">
      <c r="A111" s="8" t="str">
        <f ca="1">CELL("address",'Order form'!Q48)</f>
        <v>'[of spa.xlsx]Order form'!$Q$48</v>
      </c>
      <c r="B111" s="8" t="s">
        <v>241</v>
      </c>
      <c r="C111" s="42" t="s">
        <v>58</v>
      </c>
      <c r="D111" s="42" t="s">
        <v>531</v>
      </c>
      <c r="E111" s="44" t="s">
        <v>421</v>
      </c>
      <c r="F111" s="83" t="s">
        <v>816</v>
      </c>
      <c r="G111" s="83"/>
      <c r="H111" s="75"/>
      <c r="I111" s="73"/>
    </row>
    <row r="112" spans="1:36" ht="15.75" customHeight="1">
      <c r="A112" s="8" t="str">
        <f ca="1">CELL("address",'Order form'!Q48)</f>
        <v>'[of spa.xlsx]Order form'!$Q$48</v>
      </c>
      <c r="B112" s="8" t="s">
        <v>241</v>
      </c>
      <c r="C112" s="42" t="s">
        <v>529</v>
      </c>
      <c r="D112" s="42" t="s">
        <v>532</v>
      </c>
      <c r="E112" s="44" t="s">
        <v>615</v>
      </c>
      <c r="F112" t="s">
        <v>886</v>
      </c>
      <c r="G112" s="83"/>
      <c r="H112" s="75"/>
      <c r="I112" s="75"/>
    </row>
    <row r="113" spans="1:9" ht="15.75" customHeight="1">
      <c r="A113" s="8" t="str">
        <f ca="1">CELL("address",'Order form'!Q48)</f>
        <v>'[of spa.xlsx]Order form'!$Q$48</v>
      </c>
      <c r="B113" s="8" t="s">
        <v>241</v>
      </c>
      <c r="C113" s="42" t="s">
        <v>530</v>
      </c>
      <c r="D113" s="42" t="s">
        <v>533</v>
      </c>
      <c r="E113" s="44" t="s">
        <v>616</v>
      </c>
      <c r="F113" t="s">
        <v>887</v>
      </c>
      <c r="G113" s="83"/>
      <c r="H113" s="75"/>
      <c r="I113" s="75"/>
    </row>
    <row r="114" spans="1:9" ht="15.75" customHeight="1">
      <c r="A114" s="8" t="str">
        <f ca="1">CELL("address",'Order form'!Q50)</f>
        <v>'[of spa.xlsx]Order form'!$Q$50</v>
      </c>
      <c r="B114" s="8" t="s">
        <v>241</v>
      </c>
      <c r="C114" s="42" t="s">
        <v>536</v>
      </c>
      <c r="D114" s="42" t="s">
        <v>537</v>
      </c>
      <c r="E114" s="9" t="s">
        <v>424</v>
      </c>
      <c r="F114" s="83" t="s">
        <v>817</v>
      </c>
      <c r="G114" s="83"/>
      <c r="H114" s="42"/>
      <c r="I114" s="75"/>
    </row>
    <row r="115" spans="1:9" ht="15.75" customHeight="1">
      <c r="A115" s="8" t="str">
        <f ca="1">CELL("address",'Order form'!Q50)</f>
        <v>'[of spa.xlsx]Order form'!$Q$50</v>
      </c>
      <c r="B115" s="8" t="s">
        <v>241</v>
      </c>
      <c r="C115" s="42" t="s">
        <v>534</v>
      </c>
      <c r="D115" s="42" t="s">
        <v>535</v>
      </c>
      <c r="E115" s="41" t="s">
        <v>482</v>
      </c>
      <c r="F115" s="83" t="s">
        <v>818</v>
      </c>
      <c r="G115" s="83"/>
      <c r="H115" s="42"/>
      <c r="I115" s="75"/>
    </row>
    <row r="116" spans="1:9" ht="15.75" customHeight="1">
      <c r="A116" s="8" t="str">
        <f ca="1">CELL("address",'Order form'!Q51)</f>
        <v>'[of spa.xlsx]Order form'!$Q$51</v>
      </c>
      <c r="B116" s="8" t="s">
        <v>241</v>
      </c>
      <c r="C116" s="100" t="s">
        <v>758</v>
      </c>
      <c r="D116" s="100" t="s">
        <v>759</v>
      </c>
      <c r="E116" s="100" t="s">
        <v>760</v>
      </c>
      <c r="F116" s="83" t="s">
        <v>807</v>
      </c>
      <c r="G116" s="83"/>
    </row>
    <row r="117" spans="1:9" ht="15.75" customHeight="1">
      <c r="A117" s="8" t="str">
        <f ca="1">CELL("address",'Order form'!Q51)</f>
        <v>'[of spa.xlsx]Order form'!$Q$51</v>
      </c>
      <c r="B117" s="8" t="s">
        <v>241</v>
      </c>
      <c r="C117" s="42" t="s">
        <v>123</v>
      </c>
      <c r="D117" s="42" t="s">
        <v>197</v>
      </c>
      <c r="E117" s="42" t="s">
        <v>409</v>
      </c>
      <c r="F117" s="83" t="s">
        <v>808</v>
      </c>
      <c r="G117" s="83"/>
    </row>
    <row r="118" spans="1:9" ht="15.75" customHeight="1">
      <c r="A118" s="8" t="str">
        <f ca="1">CELL("address",'Order form'!B53)</f>
        <v>'[of spa.xlsx]Order form'!$B$53</v>
      </c>
      <c r="B118" s="8" t="s">
        <v>213</v>
      </c>
      <c r="C118" s="42" t="s">
        <v>541</v>
      </c>
      <c r="D118" s="42" t="s">
        <v>550</v>
      </c>
      <c r="E118" s="44" t="s">
        <v>618</v>
      </c>
      <c r="F118" s="83" t="s">
        <v>819</v>
      </c>
      <c r="G118" s="83"/>
      <c r="H118" s="76"/>
    </row>
    <row r="119" spans="1:9" ht="15.75" customHeight="1">
      <c r="A119" s="8" t="str">
        <f ca="1">CELL("address",'Order form'!B54)</f>
        <v>'[of spa.xlsx]Order form'!$B$54</v>
      </c>
      <c r="B119" s="8" t="s">
        <v>213</v>
      </c>
      <c r="C119" s="42" t="s">
        <v>542</v>
      </c>
      <c r="D119" s="42" t="s">
        <v>546</v>
      </c>
      <c r="E119" s="44" t="s">
        <v>617</v>
      </c>
      <c r="F119" s="83" t="s">
        <v>820</v>
      </c>
      <c r="G119" s="83"/>
      <c r="H119" s="76"/>
    </row>
    <row r="120" spans="1:9" ht="15.75" customHeight="1">
      <c r="A120" s="8" t="str">
        <f ca="1">CELL("address",'Order form'!B55)</f>
        <v>'[of spa.xlsx]Order form'!$B$55</v>
      </c>
      <c r="B120" s="8" t="s">
        <v>213</v>
      </c>
      <c r="C120" s="42" t="s">
        <v>543</v>
      </c>
      <c r="D120" s="42" t="s">
        <v>547</v>
      </c>
      <c r="E120" s="44" t="s">
        <v>619</v>
      </c>
      <c r="F120" s="101" t="s">
        <v>888</v>
      </c>
      <c r="G120" s="83"/>
      <c r="H120" s="76"/>
    </row>
    <row r="121" spans="1:9" ht="15.75" customHeight="1">
      <c r="A121" s="8" t="str">
        <f ca="1">CELL("address",'Order form'!B56)</f>
        <v>'[of spa.xlsx]Order form'!$B$56</v>
      </c>
      <c r="B121" s="8" t="s">
        <v>213</v>
      </c>
      <c r="C121" s="42" t="s">
        <v>544</v>
      </c>
      <c r="D121" s="42" t="s">
        <v>548</v>
      </c>
      <c r="E121" s="9" t="s">
        <v>620</v>
      </c>
      <c r="F121" s="83" t="s">
        <v>821</v>
      </c>
      <c r="G121" s="83"/>
      <c r="H121" s="76"/>
    </row>
    <row r="122" spans="1:9" ht="15.75" customHeight="1">
      <c r="A122" s="8" t="str">
        <f ca="1">CELL("address",'Order form'!B57)</f>
        <v>'[of spa.xlsx]Order form'!$B$57</v>
      </c>
      <c r="B122" s="8" t="s">
        <v>213</v>
      </c>
      <c r="C122" s="42" t="s">
        <v>545</v>
      </c>
      <c r="D122" s="42" t="s">
        <v>549</v>
      </c>
      <c r="E122" s="44" t="s">
        <v>621</v>
      </c>
      <c r="F122" s="83" t="s">
        <v>822</v>
      </c>
      <c r="G122" s="83"/>
    </row>
    <row r="123" spans="1:9" ht="15.75" customHeight="1">
      <c r="A123" s="8" t="str">
        <f ca="1">CELL("address",'Order form'!Q54)</f>
        <v>'[of spa.xlsx]Order form'!$Q$54</v>
      </c>
      <c r="B123" s="10" t="s">
        <v>241</v>
      </c>
      <c r="C123" s="42" t="s">
        <v>123</v>
      </c>
      <c r="D123" s="9" t="s">
        <v>197</v>
      </c>
      <c r="E123" s="9" t="s">
        <v>409</v>
      </c>
      <c r="F123" s="83" t="s">
        <v>808</v>
      </c>
      <c r="G123" s="83"/>
    </row>
    <row r="124" spans="1:9" ht="15.75" customHeight="1">
      <c r="A124" s="8" t="str">
        <f ca="1">CELL("address",'Order form'!Q54)</f>
        <v>'[of spa.xlsx]Order form'!$Q$54</v>
      </c>
      <c r="B124" s="10" t="s">
        <v>241</v>
      </c>
      <c r="C124" s="42" t="s">
        <v>122</v>
      </c>
      <c r="D124" s="9" t="s">
        <v>198</v>
      </c>
      <c r="E124" s="9" t="s">
        <v>410</v>
      </c>
      <c r="F124" s="83" t="s">
        <v>122</v>
      </c>
      <c r="G124" s="83"/>
    </row>
    <row r="125" spans="1:9" ht="15.75" customHeight="1">
      <c r="A125" s="8" t="str">
        <f ca="1">CELL("address",'Order form'!Q55)</f>
        <v>'[of spa.xlsx]Order form'!$Q$55</v>
      </c>
      <c r="B125" s="10" t="s">
        <v>241</v>
      </c>
      <c r="C125" s="42" t="s">
        <v>123</v>
      </c>
      <c r="D125" s="9" t="s">
        <v>197</v>
      </c>
      <c r="E125" s="9" t="s">
        <v>409</v>
      </c>
      <c r="F125" s="83" t="s">
        <v>808</v>
      </c>
      <c r="G125" s="83"/>
    </row>
    <row r="126" spans="1:9" ht="15.75" customHeight="1">
      <c r="A126" s="8" t="str">
        <f ca="1">CELL("address",'Order form'!Q55)</f>
        <v>'[of spa.xlsx]Order form'!$Q$55</v>
      </c>
      <c r="B126" s="10" t="s">
        <v>241</v>
      </c>
      <c r="C126" s="9" t="s">
        <v>122</v>
      </c>
      <c r="D126" s="9" t="s">
        <v>198</v>
      </c>
      <c r="E126" s="9" t="s">
        <v>410</v>
      </c>
      <c r="F126" s="83" t="s">
        <v>122</v>
      </c>
      <c r="G126" s="83"/>
    </row>
    <row r="127" spans="1:9" ht="15.75" customHeight="1">
      <c r="A127" s="8" t="str">
        <f ca="1">CELL("address",'Order form'!Q56)</f>
        <v>'[of spa.xlsx]Order form'!$Q$56</v>
      </c>
      <c r="B127" s="10" t="s">
        <v>241</v>
      </c>
      <c r="C127" s="9" t="s">
        <v>123</v>
      </c>
      <c r="D127" s="9" t="s">
        <v>197</v>
      </c>
      <c r="E127" s="9" t="s">
        <v>409</v>
      </c>
      <c r="F127" s="83" t="s">
        <v>808</v>
      </c>
      <c r="G127" s="83"/>
    </row>
    <row r="128" spans="1:9" ht="15.75" customHeight="1">
      <c r="A128" s="8" t="str">
        <f ca="1">CELL("address",'Order form'!Q56)</f>
        <v>'[of spa.xlsx]Order form'!$Q$56</v>
      </c>
      <c r="B128" s="10" t="s">
        <v>241</v>
      </c>
      <c r="C128" s="9" t="s">
        <v>122</v>
      </c>
      <c r="D128" s="9" t="s">
        <v>198</v>
      </c>
      <c r="E128" s="9" t="s">
        <v>410</v>
      </c>
      <c r="F128" s="83" t="s">
        <v>122</v>
      </c>
      <c r="G128" s="83"/>
    </row>
    <row r="129" spans="1:7" ht="15.75" customHeight="1">
      <c r="A129" s="8" t="str">
        <f ca="1">CELL("address",'Order form'!Q57)</f>
        <v>'[of spa.xlsx]Order form'!$Q$57</v>
      </c>
      <c r="B129" s="10" t="s">
        <v>241</v>
      </c>
      <c r="C129" s="9" t="s">
        <v>123</v>
      </c>
      <c r="D129" s="9" t="s">
        <v>197</v>
      </c>
      <c r="E129" s="9" t="s">
        <v>409</v>
      </c>
      <c r="F129" s="83" t="s">
        <v>808</v>
      </c>
      <c r="G129" s="83"/>
    </row>
    <row r="130" spans="1:7" ht="15.75" customHeight="1">
      <c r="A130" s="8" t="str">
        <f ca="1">CELL("address",'Order form'!Q57)</f>
        <v>'[of spa.xlsx]Order form'!$Q$57</v>
      </c>
      <c r="B130" s="10" t="s">
        <v>241</v>
      </c>
      <c r="C130" s="9" t="s">
        <v>122</v>
      </c>
      <c r="D130" s="9" t="s">
        <v>198</v>
      </c>
      <c r="E130" s="9" t="s">
        <v>410</v>
      </c>
      <c r="F130" s="83" t="s">
        <v>122</v>
      </c>
      <c r="G130" s="83"/>
    </row>
    <row r="131" spans="1:7" ht="15.75" customHeight="1">
      <c r="A131" s="8" t="str">
        <f ca="1">CELL("address",'Order form'!B59)</f>
        <v>'[of spa.xlsx]Order form'!$B$59</v>
      </c>
      <c r="B131" s="8" t="s">
        <v>213</v>
      </c>
      <c r="C131" s="42" t="s">
        <v>538</v>
      </c>
      <c r="D131" s="42" t="s">
        <v>551</v>
      </c>
      <c r="E131" s="11" t="s">
        <v>461</v>
      </c>
      <c r="F131" t="s">
        <v>889</v>
      </c>
      <c r="G131" s="83"/>
    </row>
    <row r="132" spans="1:7" ht="15.75" customHeight="1">
      <c r="A132" s="8" t="str">
        <f ca="1">CELL("address",'Order form'!B60)</f>
        <v>'[of spa.xlsx]Order form'!$B$60</v>
      </c>
      <c r="B132" s="8" t="s">
        <v>213</v>
      </c>
      <c r="C132" s="9" t="s">
        <v>88</v>
      </c>
      <c r="D132" s="9" t="s">
        <v>88</v>
      </c>
      <c r="E132" s="11" t="s">
        <v>477</v>
      </c>
      <c r="F132" t="s">
        <v>890</v>
      </c>
      <c r="G132" s="83"/>
    </row>
    <row r="133" spans="1:7" ht="15.75" customHeight="1">
      <c r="A133" s="8" t="str">
        <f ca="1">CELL("address",'Order form'!B61)</f>
        <v>'[of spa.xlsx]Order form'!$B$61</v>
      </c>
      <c r="B133" s="8" t="s">
        <v>213</v>
      </c>
      <c r="C133" s="65" t="s">
        <v>662</v>
      </c>
      <c r="D133" s="44" t="s">
        <v>622</v>
      </c>
      <c r="E133" s="44" t="s">
        <v>623</v>
      </c>
      <c r="F133" t="s">
        <v>823</v>
      </c>
      <c r="G133" s="83"/>
    </row>
    <row r="134" spans="1:7" ht="15.75" customHeight="1">
      <c r="A134" s="8" t="str">
        <f ca="1">CELL("address",'Order form'!B62)</f>
        <v>'[of spa.xlsx]Order form'!$B$62</v>
      </c>
      <c r="B134" s="8" t="s">
        <v>213</v>
      </c>
      <c r="C134" s="42" t="s">
        <v>539</v>
      </c>
      <c r="D134" s="44" t="s">
        <v>624</v>
      </c>
      <c r="E134" s="44" t="s">
        <v>557</v>
      </c>
      <c r="F134" s="101" t="s">
        <v>891</v>
      </c>
      <c r="G134" s="83"/>
    </row>
    <row r="135" spans="1:7" ht="15.75" customHeight="1">
      <c r="A135" s="8" t="str">
        <f ca="1">CELL("address",'Order form'!B63)</f>
        <v>'[of spa.xlsx]Order form'!$B$63</v>
      </c>
      <c r="B135" s="8" t="s">
        <v>213</v>
      </c>
      <c r="C135" s="42" t="s">
        <v>540</v>
      </c>
      <c r="D135" s="9" t="s">
        <v>59</v>
      </c>
      <c r="E135" s="11" t="s">
        <v>462</v>
      </c>
      <c r="F135" s="83" t="s">
        <v>824</v>
      </c>
      <c r="G135" s="83"/>
    </row>
    <row r="136" spans="1:7" ht="15.75" customHeight="1">
      <c r="A136" s="8" t="str">
        <f ca="1">CELL("address",'Order form'!B69)</f>
        <v>'[of spa.xlsx]Order form'!$B$69</v>
      </c>
      <c r="B136" s="8" t="s">
        <v>213</v>
      </c>
      <c r="C136" s="42" t="s">
        <v>15</v>
      </c>
      <c r="D136" s="9" t="s">
        <v>15</v>
      </c>
      <c r="E136" s="11" t="s">
        <v>463</v>
      </c>
      <c r="F136" s="83" t="s">
        <v>825</v>
      </c>
      <c r="G136" s="83"/>
    </row>
    <row r="137" spans="1:7" ht="15.75" customHeight="1">
      <c r="A137" s="8" t="str">
        <f ca="1">CELL("address",'Order form'!B70)</f>
        <v>'[of spa.xlsx]Order form'!$B$70</v>
      </c>
      <c r="B137" s="8" t="s">
        <v>213</v>
      </c>
      <c r="C137" s="42" t="s">
        <v>25</v>
      </c>
      <c r="D137" s="9" t="s">
        <v>169</v>
      </c>
      <c r="E137" s="11" t="s">
        <v>464</v>
      </c>
      <c r="F137" s="83" t="s">
        <v>826</v>
      </c>
      <c r="G137" s="83"/>
    </row>
    <row r="138" spans="1:7" ht="15.75" customHeight="1">
      <c r="A138" s="8" t="str">
        <f ca="1">CELL("address",'Order form'!Q60)</f>
        <v>'[of spa.xlsx]Order form'!$Q$60</v>
      </c>
      <c r="B138" s="10" t="s">
        <v>241</v>
      </c>
      <c r="C138" s="42" t="s">
        <v>552</v>
      </c>
      <c r="D138" s="42" t="s">
        <v>553</v>
      </c>
      <c r="E138" s="9" t="s">
        <v>409</v>
      </c>
      <c r="F138" s="83" t="s">
        <v>827</v>
      </c>
      <c r="G138" s="83"/>
    </row>
    <row r="139" spans="1:7" ht="15.75" customHeight="1">
      <c r="A139" s="8" t="str">
        <f ca="1">CELL("address",'Order form'!Q60)</f>
        <v>'[of spa.xlsx]Order form'!$Q$60</v>
      </c>
      <c r="B139" s="10" t="s">
        <v>241</v>
      </c>
      <c r="C139" s="42" t="s">
        <v>122</v>
      </c>
      <c r="D139" s="9" t="s">
        <v>198</v>
      </c>
      <c r="E139" s="9" t="s">
        <v>410</v>
      </c>
      <c r="F139" s="83" t="s">
        <v>122</v>
      </c>
      <c r="G139" s="83"/>
    </row>
    <row r="140" spans="1:7" ht="15.75" customHeight="1">
      <c r="A140" s="8" t="str">
        <f ca="1">CELL("address",'Order form'!Q61)</f>
        <v>'[of spa.xlsx]Order form'!$Q$61</v>
      </c>
      <c r="B140" s="10" t="s">
        <v>241</v>
      </c>
      <c r="C140" s="100" t="s">
        <v>758</v>
      </c>
      <c r="D140" s="100" t="s">
        <v>759</v>
      </c>
      <c r="E140" s="100" t="s">
        <v>760</v>
      </c>
      <c r="F140" s="83" t="s">
        <v>807</v>
      </c>
      <c r="G140" s="83"/>
    </row>
    <row r="141" spans="1:7" ht="15.75" customHeight="1">
      <c r="A141" s="8" t="str">
        <f ca="1">CELL("address",'Order form'!Q61)</f>
        <v>'[of spa.xlsx]Order form'!$Q$61</v>
      </c>
      <c r="B141" s="10" t="s">
        <v>241</v>
      </c>
      <c r="C141" s="42" t="s">
        <v>123</v>
      </c>
      <c r="D141" s="42" t="s">
        <v>197</v>
      </c>
      <c r="E141" s="42" t="s">
        <v>409</v>
      </c>
      <c r="F141" s="83" t="s">
        <v>808</v>
      </c>
      <c r="G141" s="83"/>
    </row>
    <row r="142" spans="1:7" ht="15.75" customHeight="1">
      <c r="A142" s="8" t="str">
        <f ca="1">CELL("address",'Order form'!Q62)</f>
        <v>'[of spa.xlsx]Order form'!$Q$62</v>
      </c>
      <c r="B142" s="10" t="s">
        <v>241</v>
      </c>
      <c r="C142" s="79" t="s">
        <v>697</v>
      </c>
      <c r="D142" s="79" t="s">
        <v>697</v>
      </c>
      <c r="E142" s="79" t="s">
        <v>697</v>
      </c>
      <c r="F142" s="83" t="s">
        <v>828</v>
      </c>
      <c r="G142" s="83"/>
    </row>
    <row r="143" spans="1:7" ht="15.75" customHeight="1">
      <c r="A143" s="8" t="str">
        <f ca="1">CELL("address",'Order form'!Q62)</f>
        <v>'[of spa.xlsx]Order form'!$Q$62</v>
      </c>
      <c r="B143" s="10" t="s">
        <v>241</v>
      </c>
      <c r="C143" s="79" t="s">
        <v>698</v>
      </c>
      <c r="D143" s="79" t="s">
        <v>698</v>
      </c>
      <c r="E143" s="79" t="s">
        <v>698</v>
      </c>
      <c r="F143" s="83" t="s">
        <v>829</v>
      </c>
      <c r="G143" s="83"/>
    </row>
    <row r="144" spans="1:7" ht="15.75" customHeight="1">
      <c r="A144" s="8" t="str">
        <f ca="1">CELL("address",'Order form'!Q62)</f>
        <v>'[of spa.xlsx]Order form'!$Q$62</v>
      </c>
      <c r="B144" s="10" t="s">
        <v>241</v>
      </c>
      <c r="C144" s="79" t="s">
        <v>699</v>
      </c>
      <c r="D144" s="79" t="s">
        <v>699</v>
      </c>
      <c r="E144" s="79" t="s">
        <v>699</v>
      </c>
      <c r="F144" s="83" t="s">
        <v>830</v>
      </c>
      <c r="G144" s="83"/>
    </row>
    <row r="145" spans="1:7" ht="15.75" customHeight="1">
      <c r="A145" s="8" t="str">
        <f ca="1">CELL("address",'Order form'!Q62)</f>
        <v>'[of spa.xlsx]Order form'!$Q$62</v>
      </c>
      <c r="B145" s="10" t="s">
        <v>241</v>
      </c>
      <c r="C145" s="79" t="s">
        <v>700</v>
      </c>
      <c r="D145" s="79" t="s">
        <v>700</v>
      </c>
      <c r="E145" s="79" t="s">
        <v>700</v>
      </c>
      <c r="F145" s="83" t="s">
        <v>831</v>
      </c>
      <c r="G145" s="83"/>
    </row>
    <row r="146" spans="1:7" ht="15.75" customHeight="1">
      <c r="A146" s="8" t="str">
        <f ca="1">CELL("address",'Order form'!Q62)</f>
        <v>'[of spa.xlsx]Order form'!$Q$62</v>
      </c>
      <c r="B146" s="10" t="s">
        <v>241</v>
      </c>
      <c r="C146" s="79" t="s">
        <v>701</v>
      </c>
      <c r="D146" s="79" t="s">
        <v>701</v>
      </c>
      <c r="E146" s="79" t="s">
        <v>701</v>
      </c>
      <c r="F146" t="s">
        <v>892</v>
      </c>
      <c r="G146" s="83"/>
    </row>
    <row r="147" spans="1:7" ht="15.75" customHeight="1">
      <c r="A147" s="8" t="str">
        <f ca="1">CELL("address",'Order form'!Q62)</f>
        <v>'[of spa.xlsx]Order form'!$Q$62</v>
      </c>
      <c r="B147" s="10" t="s">
        <v>241</v>
      </c>
      <c r="C147" s="79" t="s">
        <v>702</v>
      </c>
      <c r="D147" s="79" t="s">
        <v>702</v>
      </c>
      <c r="E147" s="79" t="s">
        <v>702</v>
      </c>
      <c r="F147" s="83" t="s">
        <v>832</v>
      </c>
      <c r="G147" s="83"/>
    </row>
    <row r="148" spans="1:7" ht="15.75" customHeight="1">
      <c r="A148" s="8" t="str">
        <f ca="1">CELL("address",'Order form'!Q69)</f>
        <v>'[of spa.xlsx]Order form'!$Q$69</v>
      </c>
      <c r="B148" s="10" t="s">
        <v>241</v>
      </c>
      <c r="C148" s="80" t="s">
        <v>697</v>
      </c>
      <c r="D148" s="80" t="s">
        <v>697</v>
      </c>
      <c r="E148" s="80" t="s">
        <v>697</v>
      </c>
      <c r="F148" s="83" t="s">
        <v>828</v>
      </c>
      <c r="G148" s="83"/>
    </row>
    <row r="149" spans="1:7" ht="15.75" customHeight="1">
      <c r="A149" s="8" t="str">
        <f ca="1">CELL("address",'Order form'!Q69)</f>
        <v>'[of spa.xlsx]Order form'!$Q$69</v>
      </c>
      <c r="B149" s="10" t="s">
        <v>241</v>
      </c>
      <c r="C149" s="80" t="s">
        <v>703</v>
      </c>
      <c r="D149" s="80" t="s">
        <v>703</v>
      </c>
      <c r="E149" s="80" t="s">
        <v>703</v>
      </c>
      <c r="F149" s="83" t="s">
        <v>703</v>
      </c>
      <c r="G149" s="83"/>
    </row>
    <row r="150" spans="1:7" ht="15.75" customHeight="1">
      <c r="A150" s="8" t="str">
        <f ca="1">CELL("address",'Order form'!Q69)</f>
        <v>'[of spa.xlsx]Order form'!$Q$69</v>
      </c>
      <c r="B150" s="10" t="s">
        <v>241</v>
      </c>
      <c r="C150" s="80" t="s">
        <v>707</v>
      </c>
      <c r="D150" s="80" t="s">
        <v>707</v>
      </c>
      <c r="E150" s="80" t="s">
        <v>707</v>
      </c>
      <c r="F150" s="83" t="s">
        <v>707</v>
      </c>
      <c r="G150" s="83"/>
    </row>
    <row r="151" spans="1:7" ht="15.75" customHeight="1">
      <c r="A151" s="8" t="str">
        <f ca="1">CELL("address",'Order form'!Q69)</f>
        <v>'[of spa.xlsx]Order form'!$Q$69</v>
      </c>
      <c r="B151" s="10" t="s">
        <v>241</v>
      </c>
      <c r="C151" s="80" t="s">
        <v>704</v>
      </c>
      <c r="D151" s="80" t="s">
        <v>704</v>
      </c>
      <c r="E151" s="80" t="s">
        <v>704</v>
      </c>
      <c r="F151" s="83" t="s">
        <v>704</v>
      </c>
      <c r="G151" s="83"/>
    </row>
    <row r="152" spans="1:7" ht="15.75" customHeight="1">
      <c r="A152" s="8" t="str">
        <f ca="1">CELL("address",'Order form'!Q69)</f>
        <v>'[of spa.xlsx]Order form'!$Q$69</v>
      </c>
      <c r="B152" s="10" t="s">
        <v>241</v>
      </c>
      <c r="C152" s="80" t="s">
        <v>705</v>
      </c>
      <c r="D152" s="80" t="s">
        <v>705</v>
      </c>
      <c r="E152" s="80" t="s">
        <v>705</v>
      </c>
      <c r="F152" s="83" t="s">
        <v>705</v>
      </c>
      <c r="G152" s="83"/>
    </row>
    <row r="153" spans="1:7" ht="15.75" customHeight="1">
      <c r="A153" s="8" t="str">
        <f ca="1">CELL("address",'Order form'!Q69)</f>
        <v>'[of spa.xlsx]Order form'!$Q$69</v>
      </c>
      <c r="B153" s="10" t="s">
        <v>241</v>
      </c>
      <c r="C153" s="80" t="s">
        <v>706</v>
      </c>
      <c r="D153" s="80" t="s">
        <v>706</v>
      </c>
      <c r="E153" s="80" t="s">
        <v>706</v>
      </c>
      <c r="F153" s="83" t="s">
        <v>706</v>
      </c>
      <c r="G153" s="83"/>
    </row>
    <row r="154" spans="1:7" ht="15.75" customHeight="1">
      <c r="A154" s="8" t="str">
        <f ca="1">CELL("address",'Order form'!Q69)</f>
        <v>'[of spa.xlsx]Order form'!$Q$69</v>
      </c>
      <c r="B154" s="10" t="s">
        <v>241</v>
      </c>
      <c r="C154" s="80" t="s">
        <v>708</v>
      </c>
      <c r="D154" s="80" t="s">
        <v>708</v>
      </c>
      <c r="E154" s="80" t="s">
        <v>708</v>
      </c>
      <c r="F154" s="83" t="s">
        <v>708</v>
      </c>
      <c r="G154" s="83"/>
    </row>
    <row r="155" spans="1:7" ht="15.75" customHeight="1">
      <c r="A155" s="8" t="str">
        <f ca="1">CELL("address",'Order form'!Q69)</f>
        <v>'[of spa.xlsx]Order form'!$Q$69</v>
      </c>
      <c r="B155" s="10" t="s">
        <v>241</v>
      </c>
      <c r="C155" s="80" t="s">
        <v>709</v>
      </c>
      <c r="D155" s="80" t="s">
        <v>709</v>
      </c>
      <c r="E155" s="80" t="s">
        <v>709</v>
      </c>
      <c r="F155" s="83" t="s">
        <v>709</v>
      </c>
      <c r="G155" s="83"/>
    </row>
    <row r="156" spans="1:7" ht="15.75" customHeight="1">
      <c r="A156" s="8" t="str">
        <f ca="1">CELL("address",'Order form'!Q70)</f>
        <v>'[of spa.xlsx]Order form'!$Q$70</v>
      </c>
      <c r="B156" s="10" t="s">
        <v>241</v>
      </c>
      <c r="C156" s="80" t="s">
        <v>697</v>
      </c>
      <c r="D156" s="80" t="s">
        <v>697</v>
      </c>
      <c r="E156" s="80" t="s">
        <v>697</v>
      </c>
      <c r="F156" s="83" t="s">
        <v>828</v>
      </c>
      <c r="G156" s="83"/>
    </row>
    <row r="157" spans="1:7" ht="15.75" customHeight="1">
      <c r="A157" s="8" t="str">
        <f ca="1">CELL("address",'Order form'!Q70)</f>
        <v>'[of spa.xlsx]Order form'!$Q$70</v>
      </c>
      <c r="B157" s="10" t="s">
        <v>241</v>
      </c>
      <c r="C157" s="80" t="s">
        <v>554</v>
      </c>
      <c r="D157" s="80" t="s">
        <v>554</v>
      </c>
      <c r="E157" s="80" t="s">
        <v>554</v>
      </c>
      <c r="F157" s="83" t="s">
        <v>554</v>
      </c>
      <c r="G157" s="83"/>
    </row>
    <row r="158" spans="1:7" ht="15.75" customHeight="1">
      <c r="A158" s="8" t="str">
        <f ca="1">CELL("address",'Order form'!Q70)</f>
        <v>'[of spa.xlsx]Order form'!$Q$70</v>
      </c>
      <c r="B158" s="10" t="s">
        <v>241</v>
      </c>
      <c r="C158" s="80" t="s">
        <v>710</v>
      </c>
      <c r="D158" s="80" t="s">
        <v>710</v>
      </c>
      <c r="E158" s="80" t="s">
        <v>710</v>
      </c>
      <c r="F158" s="83" t="s">
        <v>710</v>
      </c>
      <c r="G158" s="83"/>
    </row>
    <row r="159" spans="1:7" ht="15.75" customHeight="1">
      <c r="A159" s="8" t="str">
        <f ca="1">CELL("address",'Order form'!Q70)</f>
        <v>'[of spa.xlsx]Order form'!$Q$70</v>
      </c>
      <c r="B159" s="10" t="s">
        <v>241</v>
      </c>
      <c r="C159" s="80" t="s">
        <v>711</v>
      </c>
      <c r="D159" s="80" t="s">
        <v>711</v>
      </c>
      <c r="E159" s="80" t="s">
        <v>711</v>
      </c>
      <c r="F159" s="83" t="s">
        <v>833</v>
      </c>
      <c r="G159" s="83"/>
    </row>
    <row r="160" spans="1:7" ht="15.75" customHeight="1">
      <c r="A160" s="8" t="str">
        <f ca="1">CELL("address",'Order form'!Q70)</f>
        <v>'[of spa.xlsx]Order form'!$Q$70</v>
      </c>
      <c r="B160" s="10" t="s">
        <v>241</v>
      </c>
      <c r="C160" s="80" t="s">
        <v>712</v>
      </c>
      <c r="D160" s="80" t="s">
        <v>712</v>
      </c>
      <c r="E160" s="80" t="s">
        <v>712</v>
      </c>
      <c r="F160" s="83" t="s">
        <v>834</v>
      </c>
      <c r="G160" s="83"/>
    </row>
    <row r="161" spans="1:7" ht="15.75" customHeight="1">
      <c r="A161" s="8" t="str">
        <f ca="1">CELL("address",'Order form'!B75)</f>
        <v>'[of spa.xlsx]Order form'!$B$75</v>
      </c>
      <c r="B161" s="8" t="s">
        <v>213</v>
      </c>
      <c r="C161" s="8" t="s">
        <v>11</v>
      </c>
      <c r="D161" s="44" t="s">
        <v>625</v>
      </c>
      <c r="E161" s="44" t="s">
        <v>629</v>
      </c>
      <c r="F161" s="83" t="s">
        <v>835</v>
      </c>
      <c r="G161" s="83"/>
    </row>
    <row r="162" spans="1:7" ht="15.75" customHeight="1">
      <c r="A162" s="8" t="str">
        <f ca="1">CELL("address",'Order form'!B76)</f>
        <v>'[of spa.xlsx]Order form'!$B$76</v>
      </c>
      <c r="B162" s="8" t="s">
        <v>213</v>
      </c>
      <c r="C162" s="8" t="s">
        <v>555</v>
      </c>
      <c r="D162" s="44" t="s">
        <v>626</v>
      </c>
      <c r="E162" s="44" t="s">
        <v>630</v>
      </c>
      <c r="F162" s="83" t="s">
        <v>836</v>
      </c>
      <c r="G162" s="83"/>
    </row>
    <row r="163" spans="1:7" ht="15.75" customHeight="1">
      <c r="A163" s="8" t="str">
        <f ca="1">CELL("address",'Order form'!B77)</f>
        <v>'[of spa.xlsx]Order form'!$B$77</v>
      </c>
      <c r="B163" s="8" t="s">
        <v>213</v>
      </c>
      <c r="C163" s="101" t="s">
        <v>910</v>
      </c>
      <c r="D163" s="44" t="s">
        <v>627</v>
      </c>
      <c r="E163" s="44" t="s">
        <v>20</v>
      </c>
      <c r="F163" s="101" t="s">
        <v>893</v>
      </c>
      <c r="G163" s="83"/>
    </row>
    <row r="164" spans="1:7" ht="15.75" customHeight="1">
      <c r="A164" s="8" t="str">
        <f ca="1">CELL("address",'Order form'!B78)</f>
        <v>'[of spa.xlsx]Order form'!$B$78</v>
      </c>
      <c r="B164" s="8" t="s">
        <v>213</v>
      </c>
      <c r="C164" s="8" t="s">
        <v>556</v>
      </c>
      <c r="D164" s="44" t="s">
        <v>628</v>
      </c>
      <c r="E164" s="44" t="s">
        <v>631</v>
      </c>
      <c r="F164" s="83" t="s">
        <v>837</v>
      </c>
      <c r="G164" s="83"/>
    </row>
    <row r="165" spans="1:7" ht="15.75" customHeight="1">
      <c r="A165" s="8" t="str">
        <f ca="1">CELL("address",'Order form'!Q76)</f>
        <v>'[of spa.xlsx]Order form'!$Q$76</v>
      </c>
      <c r="B165" s="10" t="s">
        <v>241</v>
      </c>
      <c r="C165" s="43" t="s">
        <v>103</v>
      </c>
      <c r="D165" s="43" t="s">
        <v>155</v>
      </c>
      <c r="E165" s="43" t="s">
        <v>103</v>
      </c>
      <c r="F165" s="83" t="s">
        <v>838</v>
      </c>
      <c r="G165" s="83"/>
    </row>
    <row r="166" spans="1:7" ht="15.75" customHeight="1">
      <c r="A166" s="8" t="str">
        <f ca="1">CELL("address",'Order form'!Q76)</f>
        <v>'[of spa.xlsx]Order form'!$Q$76</v>
      </c>
      <c r="B166" s="10" t="s">
        <v>241</v>
      </c>
      <c r="C166" s="44" t="s">
        <v>558</v>
      </c>
      <c r="D166" s="44" t="s">
        <v>650</v>
      </c>
      <c r="E166" s="44" t="s">
        <v>649</v>
      </c>
      <c r="F166" s="83" t="s">
        <v>839</v>
      </c>
      <c r="G166" s="83"/>
    </row>
    <row r="167" spans="1:7" ht="15.75" customHeight="1">
      <c r="A167" s="8" t="str">
        <f ca="1">CELL("address",'Order form'!Q76)</f>
        <v>'[of spa.xlsx]Order form'!$Q$76</v>
      </c>
      <c r="B167" s="10" t="s">
        <v>241</v>
      </c>
      <c r="C167" s="44" t="s">
        <v>559</v>
      </c>
      <c r="D167" s="44" t="s">
        <v>559</v>
      </c>
      <c r="E167" s="44" t="s">
        <v>559</v>
      </c>
      <c r="F167" s="44" t="s">
        <v>559</v>
      </c>
      <c r="G167" s="83"/>
    </row>
    <row r="168" spans="1:7" ht="15.75" customHeight="1">
      <c r="A168" s="8" t="str">
        <f ca="1">CELL("address",'Order form'!Q76)</f>
        <v>'[of spa.xlsx]Order form'!$Q$76</v>
      </c>
      <c r="B168" s="10" t="s">
        <v>241</v>
      </c>
      <c r="C168" s="44" t="s">
        <v>656</v>
      </c>
      <c r="D168" s="44" t="s">
        <v>651</v>
      </c>
      <c r="E168" s="44" t="s">
        <v>652</v>
      </c>
      <c r="F168" t="s">
        <v>657</v>
      </c>
      <c r="G168" s="83"/>
    </row>
    <row r="169" spans="1:7" ht="15.75" customHeight="1">
      <c r="A169" s="8" t="str">
        <f ca="1">CELL("address",'Order form'!Q76)</f>
        <v>'[of spa.xlsx]Order form'!$Q$76</v>
      </c>
      <c r="B169" s="10" t="s">
        <v>241</v>
      </c>
      <c r="C169" s="44" t="s">
        <v>655</v>
      </c>
      <c r="D169" s="44" t="s">
        <v>653</v>
      </c>
      <c r="E169" s="44" t="s">
        <v>654</v>
      </c>
      <c r="F169" t="s">
        <v>894</v>
      </c>
      <c r="G169" s="83"/>
    </row>
    <row r="170" spans="1:7" ht="15.75" customHeight="1">
      <c r="A170" s="8" t="str">
        <f ca="1">CELL("address",'Order form'!Q77)</f>
        <v>'[of spa.xlsx]Order form'!$Q$77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3" t="s">
        <v>838</v>
      </c>
      <c r="G170" s="83"/>
    </row>
    <row r="171" spans="1:7" ht="15.75" customHeight="1">
      <c r="A171" s="8" t="str">
        <f ca="1">CELL("address",'Order form'!Q77)</f>
        <v>'[of spa.xlsx]Order form'!$Q$77</v>
      </c>
      <c r="B171" s="10" t="s">
        <v>241</v>
      </c>
      <c r="C171" s="44" t="s">
        <v>558</v>
      </c>
      <c r="D171" s="44" t="s">
        <v>650</v>
      </c>
      <c r="E171" s="44" t="s">
        <v>649</v>
      </c>
      <c r="F171" s="83" t="s">
        <v>839</v>
      </c>
      <c r="G171" s="83"/>
    </row>
    <row r="172" spans="1:7" ht="15.75" customHeight="1">
      <c r="A172" s="8" t="str">
        <f ca="1">CELL("address",'Order form'!Q77)</f>
        <v>'[of spa.xlsx]Order form'!$Q$77</v>
      </c>
      <c r="B172" s="10" t="s">
        <v>241</v>
      </c>
      <c r="C172" s="44" t="s">
        <v>559</v>
      </c>
      <c r="D172" s="44" t="s">
        <v>559</v>
      </c>
      <c r="E172" s="44" t="s">
        <v>559</v>
      </c>
      <c r="F172" s="44" t="s">
        <v>559</v>
      </c>
      <c r="G172" s="83"/>
    </row>
    <row r="173" spans="1:7" ht="15.75" customHeight="1">
      <c r="A173" s="8" t="str">
        <f ca="1">CELL("address",'Order form'!Q77)</f>
        <v>'[of spa.xlsx]Order form'!$Q$77</v>
      </c>
      <c r="B173" s="10" t="s">
        <v>241</v>
      </c>
      <c r="C173" s="91" t="s">
        <v>656</v>
      </c>
      <c r="D173" s="91" t="s">
        <v>651</v>
      </c>
      <c r="E173" s="91" t="s">
        <v>752</v>
      </c>
      <c r="F173" t="s">
        <v>657</v>
      </c>
      <c r="G173" s="83"/>
    </row>
    <row r="174" spans="1:7" ht="15.75" customHeight="1">
      <c r="A174" s="8" t="str">
        <f ca="1">CELL("address",'Order form'!Q77)</f>
        <v>'[of spa.xlsx]Order form'!$Q$77</v>
      </c>
      <c r="B174" s="10" t="s">
        <v>241</v>
      </c>
      <c r="C174" s="44" t="s">
        <v>560</v>
      </c>
      <c r="D174" s="44" t="s">
        <v>632</v>
      </c>
      <c r="E174" s="44" t="s">
        <v>633</v>
      </c>
      <c r="F174" s="83" t="s">
        <v>840</v>
      </c>
      <c r="G174" s="83"/>
    </row>
    <row r="175" spans="1:7" ht="15.75" customHeight="1">
      <c r="A175" s="8" t="str">
        <f ca="1">CELL("address",'Order form'!Q77)</f>
        <v>'[of spa.xlsx]Order form'!$Q$77</v>
      </c>
      <c r="B175" s="10" t="s">
        <v>241</v>
      </c>
      <c r="C175" s="68" t="s">
        <v>694</v>
      </c>
      <c r="D175" s="68" t="s">
        <v>695</v>
      </c>
      <c r="E175" s="68" t="s">
        <v>696</v>
      </c>
      <c r="F175" s="83" t="s">
        <v>841</v>
      </c>
      <c r="G175" s="83"/>
    </row>
    <row r="176" spans="1:7" ht="15.75" customHeight="1">
      <c r="A176" s="8" t="str">
        <f ca="1">CELL("address",'Order form'!Q78)</f>
        <v>'[of spa.xlsx]Order form'!$Q$78</v>
      </c>
      <c r="B176" s="10" t="s">
        <v>241</v>
      </c>
      <c r="C176" s="44" t="s">
        <v>557</v>
      </c>
      <c r="D176" s="44" t="s">
        <v>557</v>
      </c>
      <c r="E176" s="44" t="s">
        <v>557</v>
      </c>
      <c r="F176" s="83" t="s">
        <v>557</v>
      </c>
      <c r="G176" s="83"/>
    </row>
    <row r="177" spans="1:7" ht="15.75" customHeight="1">
      <c r="A177" s="8" t="str">
        <f ca="1">CELL("address",'Order form'!Q78)</f>
        <v>'[of spa.xlsx]Order form'!$Q$78</v>
      </c>
      <c r="B177" s="10" t="s">
        <v>241</v>
      </c>
      <c r="C177" s="44" t="s">
        <v>103</v>
      </c>
      <c r="D177" s="44" t="s">
        <v>155</v>
      </c>
      <c r="E177" s="44" t="s">
        <v>103</v>
      </c>
      <c r="F177" s="83" t="s">
        <v>838</v>
      </c>
      <c r="G177" s="83"/>
    </row>
    <row r="178" spans="1:7" ht="15.75" customHeight="1">
      <c r="A178" s="8" t="str">
        <f ca="1">CELL("address",'Order form'!Q78)</f>
        <v>'[of spa.xlsx]Order form'!$Q$78</v>
      </c>
      <c r="B178" s="10" t="s">
        <v>241</v>
      </c>
      <c r="C178" s="44" t="s">
        <v>559</v>
      </c>
      <c r="D178" s="44" t="s">
        <v>559</v>
      </c>
      <c r="E178" s="44" t="s">
        <v>559</v>
      </c>
      <c r="F178" s="44" t="s">
        <v>559</v>
      </c>
      <c r="G178" s="83"/>
    </row>
    <row r="179" spans="1:7" ht="15.75" customHeight="1">
      <c r="A179" s="8" t="str">
        <f ca="1">CELL("address",'Order form'!Q78)</f>
        <v>'[of spa.xlsx]Order form'!$Q$78</v>
      </c>
      <c r="B179" s="10" t="s">
        <v>241</v>
      </c>
      <c r="C179" s="44" t="s">
        <v>561</v>
      </c>
      <c r="D179" s="44" t="s">
        <v>650</v>
      </c>
      <c r="E179" s="44" t="s">
        <v>649</v>
      </c>
      <c r="F179" s="83" t="s">
        <v>842</v>
      </c>
      <c r="G179" s="83"/>
    </row>
    <row r="180" spans="1:7" ht="15.75" customHeight="1">
      <c r="A180" s="8" t="str">
        <f ca="1">CELL("address",'Order form'!Q78)</f>
        <v>'[of spa.xlsx]Order form'!$Q$78</v>
      </c>
      <c r="B180" s="10" t="s">
        <v>241</v>
      </c>
      <c r="C180" s="44" t="s">
        <v>657</v>
      </c>
      <c r="D180" s="44" t="s">
        <v>651</v>
      </c>
      <c r="E180" s="44" t="s">
        <v>652</v>
      </c>
      <c r="F180" t="s">
        <v>657</v>
      </c>
      <c r="G180" s="83"/>
    </row>
    <row r="181" spans="1:7" ht="15.75" customHeight="1">
      <c r="A181" s="8" t="str">
        <f ca="1">CELL("address",'Order form'!Q78)</f>
        <v>'[of spa.xlsx]Order form'!$Q$78</v>
      </c>
      <c r="B181" s="10" t="s">
        <v>241</v>
      </c>
      <c r="C181" s="44" t="s">
        <v>560</v>
      </c>
      <c r="D181" s="44" t="s">
        <v>632</v>
      </c>
      <c r="E181" s="44" t="s">
        <v>633</v>
      </c>
      <c r="F181" s="83" t="s">
        <v>840</v>
      </c>
      <c r="G181" s="83"/>
    </row>
    <row r="182" spans="1:7" ht="15.75" customHeight="1">
      <c r="A182" s="8" t="str">
        <f ca="1">CELL("address",'Order form'!Q78)</f>
        <v>'[of spa.xlsx]Order form'!$Q$78</v>
      </c>
      <c r="B182" s="10" t="s">
        <v>241</v>
      </c>
      <c r="C182" s="68" t="s">
        <v>694</v>
      </c>
      <c r="D182" s="68" t="s">
        <v>695</v>
      </c>
      <c r="E182" s="68" t="s">
        <v>696</v>
      </c>
      <c r="F182" s="83" t="s">
        <v>841</v>
      </c>
      <c r="G182" s="83"/>
    </row>
    <row r="183" spans="1:7" ht="15.75" customHeight="1">
      <c r="A183" s="8" t="str">
        <f ca="1">CELL("address",'Order form'!B80)</f>
        <v>'[of spa.xlsx]Order form'!$B$80</v>
      </c>
      <c r="B183" s="10" t="s">
        <v>213</v>
      </c>
      <c r="C183" s="44" t="s">
        <v>12</v>
      </c>
      <c r="D183" s="9" t="s">
        <v>178</v>
      </c>
      <c r="E183" s="11" t="s">
        <v>465</v>
      </c>
      <c r="F183" s="83" t="s">
        <v>843</v>
      </c>
      <c r="G183" s="83"/>
    </row>
    <row r="184" spans="1:7" ht="15.75" customHeight="1">
      <c r="A184" s="8" t="str">
        <f ca="1">CELL("address",'Order form'!B81)</f>
        <v>'[of spa.xlsx]Order form'!$B$81</v>
      </c>
      <c r="B184" s="10" t="s">
        <v>213</v>
      </c>
      <c r="C184" s="44" t="s">
        <v>14</v>
      </c>
      <c r="D184" s="9" t="s">
        <v>179</v>
      </c>
      <c r="E184" s="11" t="s">
        <v>466</v>
      </c>
      <c r="F184" t="s">
        <v>895</v>
      </c>
      <c r="G184" s="83"/>
    </row>
    <row r="185" spans="1:7" ht="15.75" customHeight="1">
      <c r="A185" s="8" t="str">
        <f ca="1">CELL("address",'Order form'!B82)</f>
        <v>'[of spa.xlsx]Order form'!$B$82</v>
      </c>
      <c r="B185" s="10" t="s">
        <v>213</v>
      </c>
      <c r="C185" s="44" t="s">
        <v>562</v>
      </c>
      <c r="D185" s="44" t="s">
        <v>565</v>
      </c>
      <c r="E185" s="11" t="s">
        <v>634</v>
      </c>
      <c r="F185" t="s">
        <v>896</v>
      </c>
      <c r="G185" s="83"/>
    </row>
    <row r="186" spans="1:7" ht="15.75" customHeight="1">
      <c r="A186" s="8" t="str">
        <f ca="1">CELL("address",'Order form'!B83)</f>
        <v>'[of spa.xlsx]Order form'!$B$83</v>
      </c>
      <c r="B186" s="10" t="s">
        <v>213</v>
      </c>
      <c r="C186" s="44" t="s">
        <v>563</v>
      </c>
      <c r="D186" s="44" t="s">
        <v>566</v>
      </c>
      <c r="E186" s="11" t="s">
        <v>635</v>
      </c>
      <c r="F186" t="s">
        <v>897</v>
      </c>
      <c r="G186" s="83"/>
    </row>
    <row r="187" spans="1:7" ht="15.75" customHeight="1">
      <c r="A187" s="8" t="str">
        <f ca="1">CELL("address",'Order form'!B84)</f>
        <v>'[of spa.xlsx]Order form'!$B$84</v>
      </c>
      <c r="B187" s="10" t="s">
        <v>213</v>
      </c>
      <c r="C187" s="44" t="s">
        <v>564</v>
      </c>
      <c r="D187" s="44" t="s">
        <v>564</v>
      </c>
      <c r="E187" s="44" t="s">
        <v>564</v>
      </c>
      <c r="F187" s="83" t="s">
        <v>844</v>
      </c>
      <c r="G187" s="83"/>
    </row>
    <row r="188" spans="1:7" ht="15.75" customHeight="1">
      <c r="A188" s="8" t="str">
        <f ca="1">CELL("address",'Order form'!Q81)</f>
        <v>'[of spa.xlsx]Order form'!$Q$81</v>
      </c>
      <c r="B188" s="10" t="s">
        <v>241</v>
      </c>
      <c r="C188" s="100" t="s">
        <v>904</v>
      </c>
      <c r="D188" s="44" t="s">
        <v>182</v>
      </c>
      <c r="E188" s="11" t="s">
        <v>636</v>
      </c>
      <c r="F188" t="s">
        <v>898</v>
      </c>
      <c r="G188" s="83"/>
    </row>
    <row r="189" spans="1:7" ht="15.75" customHeight="1">
      <c r="A189" s="8" t="str">
        <f ca="1">CELL("address",'Order form'!Q81)</f>
        <v>'[of spa.xlsx]Order form'!$Q$81</v>
      </c>
      <c r="B189" s="10" t="s">
        <v>241</v>
      </c>
      <c r="C189" s="100" t="s">
        <v>905</v>
      </c>
      <c r="D189" s="44" t="s">
        <v>567</v>
      </c>
      <c r="E189" s="11" t="s">
        <v>637</v>
      </c>
      <c r="F189" t="s">
        <v>899</v>
      </c>
      <c r="G189" s="83"/>
    </row>
    <row r="190" spans="1:7" ht="15.75" customHeight="1">
      <c r="A190" s="8" t="str">
        <f ca="1">CELL("address",'Order form'!Q81)</f>
        <v>'[of spa.xlsx]Order form'!$Q$81</v>
      </c>
      <c r="B190" s="10" t="s">
        <v>241</v>
      </c>
      <c r="C190" s="100" t="s">
        <v>906</v>
      </c>
      <c r="D190" s="44" t="s">
        <v>568</v>
      </c>
      <c r="E190" s="11" t="s">
        <v>638</v>
      </c>
      <c r="F190" t="s">
        <v>900</v>
      </c>
      <c r="G190" s="83"/>
    </row>
    <row r="191" spans="1:7" ht="15.75" customHeight="1">
      <c r="A191" s="8" t="str">
        <f ca="1">CELL("address",'Order form'!Q82)</f>
        <v>'[of spa.xlsx]Order form'!$Q$82</v>
      </c>
      <c r="B191" s="10" t="s">
        <v>241</v>
      </c>
      <c r="C191" s="44" t="s">
        <v>557</v>
      </c>
      <c r="D191" s="44" t="s">
        <v>557</v>
      </c>
      <c r="E191" s="11" t="s">
        <v>557</v>
      </c>
      <c r="F191" s="83" t="s">
        <v>557</v>
      </c>
      <c r="G191" s="83"/>
    </row>
    <row r="192" spans="1:7" ht="15.75" customHeight="1">
      <c r="A192" s="8" t="str">
        <f ca="1">CELL("address",'Order form'!Q82)</f>
        <v>'[of spa.xlsx]Order form'!$Q$82</v>
      </c>
      <c r="B192" s="10" t="s">
        <v>241</v>
      </c>
      <c r="C192" s="100" t="s">
        <v>907</v>
      </c>
      <c r="D192" s="44" t="s">
        <v>639</v>
      </c>
      <c r="E192" s="11" t="s">
        <v>642</v>
      </c>
      <c r="F192" t="s">
        <v>901</v>
      </c>
      <c r="G192" s="83"/>
    </row>
    <row r="193" spans="1:7" ht="15.75" customHeight="1">
      <c r="A193" s="8" t="str">
        <f ca="1">CELL("address",'Order form'!Q82)</f>
        <v>'[of spa.xlsx]Order form'!$Q$82</v>
      </c>
      <c r="B193" s="10" t="s">
        <v>241</v>
      </c>
      <c r="C193" s="100" t="s">
        <v>908</v>
      </c>
      <c r="D193" s="44" t="s">
        <v>641</v>
      </c>
      <c r="E193" s="11" t="s">
        <v>643</v>
      </c>
      <c r="F193" t="s">
        <v>902</v>
      </c>
      <c r="G193" s="83"/>
    </row>
    <row r="194" spans="1:7" ht="15.75" customHeight="1">
      <c r="A194" s="8" t="str">
        <f ca="1">CELL("address",'Order form'!Q82)</f>
        <v>'[of spa.xlsx]Order form'!$Q$82</v>
      </c>
      <c r="B194" s="10" t="s">
        <v>241</v>
      </c>
      <c r="C194" s="100" t="s">
        <v>909</v>
      </c>
      <c r="D194" s="44" t="s">
        <v>640</v>
      </c>
      <c r="E194" s="11" t="s">
        <v>644</v>
      </c>
      <c r="F194" t="s">
        <v>903</v>
      </c>
      <c r="G194" s="83"/>
    </row>
    <row r="195" spans="1:7" ht="15.75" customHeight="1">
      <c r="A195" s="8" t="str">
        <f ca="1">CELL("address",'Order form'!Q83)</f>
        <v>'[of spa.xlsx]Order form'!$Q$83</v>
      </c>
      <c r="B195" s="10" t="s">
        <v>241</v>
      </c>
      <c r="C195" s="44" t="s">
        <v>557</v>
      </c>
      <c r="D195" s="44" t="s">
        <v>557</v>
      </c>
      <c r="E195" s="11" t="s">
        <v>557</v>
      </c>
      <c r="F195" s="83" t="s">
        <v>557</v>
      </c>
      <c r="G195" s="83"/>
    </row>
    <row r="196" spans="1:7" ht="15.75" customHeight="1">
      <c r="A196" s="8" t="str">
        <f ca="1">CELL("address",'Order form'!Q83)</f>
        <v>'[of spa.xlsx]Order form'!$Q$83</v>
      </c>
      <c r="B196" s="10" t="s">
        <v>241</v>
      </c>
      <c r="C196" s="44" t="s">
        <v>123</v>
      </c>
      <c r="D196" s="44" t="s">
        <v>197</v>
      </c>
      <c r="E196" s="11" t="s">
        <v>409</v>
      </c>
      <c r="F196" s="83" t="s">
        <v>808</v>
      </c>
      <c r="G196" s="83"/>
    </row>
    <row r="197" spans="1:7" ht="15.75" customHeight="1">
      <c r="A197" s="8" t="str">
        <f ca="1">CELL("address",'Order form'!Q83)</f>
        <v>'[of spa.xlsx]Order form'!$Q$83</v>
      </c>
      <c r="B197" s="10" t="s">
        <v>241</v>
      </c>
      <c r="C197" s="44" t="s">
        <v>122</v>
      </c>
      <c r="D197" s="44" t="s">
        <v>198</v>
      </c>
      <c r="E197" s="11" t="s">
        <v>410</v>
      </c>
      <c r="F197" s="83" t="s">
        <v>122</v>
      </c>
      <c r="G197" s="83"/>
    </row>
    <row r="198" spans="1:7" ht="15.75" customHeight="1">
      <c r="A198" s="8" t="str">
        <f ca="1">CELL("address",'Order form'!Q84)</f>
        <v>'[of spa.xlsx]Order form'!$Q$84</v>
      </c>
      <c r="B198" s="10" t="s">
        <v>241</v>
      </c>
      <c r="C198" s="44" t="s">
        <v>569</v>
      </c>
      <c r="D198" s="44" t="s">
        <v>645</v>
      </c>
      <c r="E198" s="44" t="s">
        <v>569</v>
      </c>
      <c r="F198" s="83" t="s">
        <v>845</v>
      </c>
      <c r="G198" s="83"/>
    </row>
    <row r="199" spans="1:7" ht="15.75" customHeight="1">
      <c r="A199" s="8" t="str">
        <f ca="1">CELL("address",'Order form'!Q84)</f>
        <v>'[of spa.xlsx]Order form'!$Q$84</v>
      </c>
      <c r="B199" s="10" t="s">
        <v>241</v>
      </c>
      <c r="C199" s="44" t="s">
        <v>570</v>
      </c>
      <c r="D199" s="44" t="s">
        <v>646</v>
      </c>
      <c r="E199" s="44" t="s">
        <v>570</v>
      </c>
      <c r="F199" s="83" t="s">
        <v>846</v>
      </c>
      <c r="G199" s="83"/>
    </row>
    <row r="200" spans="1:7" ht="15.75" customHeight="1">
      <c r="A200" s="8" t="str">
        <f ca="1">CELL("address",'Order form'!Q84)</f>
        <v>'[of spa.xlsx]Order form'!$Q$84</v>
      </c>
      <c r="B200" s="10" t="s">
        <v>241</v>
      </c>
      <c r="C200" s="44" t="s">
        <v>571</v>
      </c>
      <c r="D200" s="44" t="s">
        <v>647</v>
      </c>
      <c r="E200" s="44" t="s">
        <v>571</v>
      </c>
      <c r="F200" s="83" t="s">
        <v>847</v>
      </c>
      <c r="G200" s="83"/>
    </row>
    <row r="201" spans="1:7" ht="15.75" customHeight="1">
      <c r="A201" s="8" t="str">
        <f ca="1">CELL("address",'Order form'!Q84)</f>
        <v>'[of spa.xlsx]Order form'!$Q$84</v>
      </c>
      <c r="B201" s="10" t="s">
        <v>241</v>
      </c>
      <c r="C201" s="44" t="s">
        <v>572</v>
      </c>
      <c r="D201" s="44" t="s">
        <v>648</v>
      </c>
      <c r="E201" s="44" t="s">
        <v>572</v>
      </c>
      <c r="F201" s="83" t="s">
        <v>848</v>
      </c>
      <c r="G201" s="83"/>
    </row>
    <row r="202" spans="1:7" ht="15.75" customHeight="1">
      <c r="A202" s="8" t="str">
        <f ca="1">CELL("address",'Order form'!B88)</f>
        <v>'[of spa.xlsx]Order form'!$B$88</v>
      </c>
      <c r="B202" s="10" t="s">
        <v>213</v>
      </c>
      <c r="C202" s="9" t="s">
        <v>13</v>
      </c>
      <c r="D202" s="9" t="s">
        <v>183</v>
      </c>
      <c r="E202" s="11" t="s">
        <v>467</v>
      </c>
      <c r="F202" s="83" t="s">
        <v>849</v>
      </c>
      <c r="G202" s="83"/>
    </row>
    <row r="203" spans="1:7" ht="15.75" customHeight="1">
      <c r="A203" s="8" t="str">
        <f ca="1">CELL("address",'Order form'!B97)</f>
        <v>'[of spa.xlsx]Order form'!$B$97</v>
      </c>
      <c r="B203" s="10" t="s">
        <v>213</v>
      </c>
      <c r="C203" s="9" t="s">
        <v>56</v>
      </c>
      <c r="D203" s="41" t="s">
        <v>476</v>
      </c>
      <c r="E203" s="11" t="s">
        <v>468</v>
      </c>
      <c r="F203" s="83" t="s">
        <v>850</v>
      </c>
      <c r="G203" s="83"/>
    </row>
    <row r="204" spans="1:7" ht="15.75" customHeight="1">
      <c r="A204" s="8" t="str">
        <f ca="1">CELL("address",'Order form'!V97)</f>
        <v>'[of spa.xlsx]Order form'!$V$97</v>
      </c>
      <c r="B204" s="10" t="s">
        <v>213</v>
      </c>
      <c r="C204" s="9" t="s">
        <v>57</v>
      </c>
      <c r="D204" s="44" t="s">
        <v>573</v>
      </c>
      <c r="E204" s="11" t="s">
        <v>469</v>
      </c>
      <c r="F204" s="83" t="s">
        <v>851</v>
      </c>
      <c r="G204" s="83"/>
    </row>
    <row r="205" spans="1:7" ht="15.75" customHeight="1">
      <c r="A205" s="8" t="str">
        <f ca="1">CELL("address",'Order form'!H97)</f>
        <v>'[of spa.xlsx]Order form'!$H$97</v>
      </c>
      <c r="B205" s="10" t="s">
        <v>213</v>
      </c>
      <c r="C205" s="9" t="s">
        <v>452</v>
      </c>
      <c r="D205" s="9" t="s">
        <v>453</v>
      </c>
      <c r="E205" s="41" t="s">
        <v>475</v>
      </c>
      <c r="F205" s="83" t="s">
        <v>852</v>
      </c>
      <c r="G205" s="83"/>
    </row>
    <row r="206" spans="1:7">
      <c r="A206" s="8"/>
      <c r="B206" s="10"/>
      <c r="C206" s="9"/>
      <c r="D206" s="9"/>
      <c r="E206" s="9"/>
      <c r="F206" s="83"/>
      <c r="G206" s="83"/>
    </row>
    <row r="207" spans="1:7">
      <c r="A207" s="8"/>
      <c r="B207" s="10"/>
      <c r="C207" s="9"/>
      <c r="D207" s="9"/>
      <c r="E207" s="9"/>
      <c r="F207" s="83"/>
      <c r="G207" s="83"/>
    </row>
    <row r="208" spans="1:7">
      <c r="F208" s="83"/>
      <c r="G208" s="83"/>
    </row>
    <row r="209" spans="6:7">
      <c r="F209" s="83"/>
      <c r="G209" s="83"/>
    </row>
    <row r="210" spans="6:7">
      <c r="F210" s="83"/>
      <c r="G210" s="83"/>
    </row>
    <row r="211" spans="6:7">
      <c r="F211" s="83"/>
      <c r="G211" s="83"/>
    </row>
    <row r="212" spans="6:7">
      <c r="F212" s="83"/>
      <c r="G212" s="83"/>
    </row>
    <row r="213" spans="6:7">
      <c r="F213" s="83"/>
      <c r="G213" s="83"/>
    </row>
    <row r="214" spans="6:7">
      <c r="F214" s="83"/>
      <c r="G214" s="83"/>
    </row>
    <row r="215" spans="6:7">
      <c r="F215" s="83"/>
      <c r="G215" s="83"/>
    </row>
  </sheetData>
  <autoFilter ref="A1:E20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64"/>
  <sheetViews>
    <sheetView topLeftCell="A124" workbookViewId="0">
      <selection activeCell="D164" sqref="D164"/>
    </sheetView>
  </sheetViews>
  <sheetFormatPr defaultColWidth="9.140625" defaultRowHeight="15"/>
  <sheetData>
    <row r="1" spans="1: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>
      <selection activeCell="C32" sqref="C32"/>
    </sheetView>
  </sheetViews>
  <sheetFormatPr defaultColWidth="9.140625" defaultRowHeight="15"/>
  <sheetData>
    <row r="1" spans="1:2">
      <c r="A1" t="s">
        <v>128</v>
      </c>
      <c r="B1" s="8" t="s">
        <v>115</v>
      </c>
    </row>
    <row r="8" spans="1:2">
      <c r="B8" s="13"/>
    </row>
    <row r="9" spans="1:2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Langsel</vt:lpstr>
      <vt:lpstr>'Order form'!Print_Area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Dell</cp:lastModifiedBy>
  <cp:lastPrinted>2019-03-26T10:52:15Z</cp:lastPrinted>
  <dcterms:created xsi:type="dcterms:W3CDTF">2014-04-24T06:04:09Z</dcterms:created>
  <dcterms:modified xsi:type="dcterms:W3CDTF">2020-02-27T06:28:14Z</dcterms:modified>
</cp:coreProperties>
</file>